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codeName="ThisWorkbook"/>
  <mc:AlternateContent xmlns:mc="http://schemas.openxmlformats.org/markup-compatibility/2006">
    <mc:Choice Requires="x15">
      <x15ac:absPath xmlns:x15ac="http://schemas.microsoft.com/office/spreadsheetml/2010/11/ac" url="C:\Users\Alla\Downloads\IB\templates\"/>
    </mc:Choice>
  </mc:AlternateContent>
  <bookViews>
    <workbookView xWindow="0" yWindow="0" windowWidth="20490" windowHeight="6930" activeTab="2"/>
  </bookViews>
  <sheets>
    <sheet name="PROJECT PARAMETERS" sheetId="1" r:id="rId1"/>
    <sheet name="PROJECT DETAILS" sheetId="2" r:id="rId2"/>
    <sheet name="PROJECT TOTALS" sheetId="3" r:id="rId3"/>
  </sheets>
  <definedNames>
    <definedName name="_xlnm.Print_Titles" localSheetId="1">'PROJECT DETAILS'!$6:$6</definedName>
    <definedName name="_xlnm.Print_Titles" localSheetId="2">'PROJECT TOTALS'!$6:$6</definedName>
    <definedName name="ProjectType">tblParameters[PROJECT TYPE]</definedName>
  </definedNames>
  <calcPr calcId="171027"/>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 i="3" l="1"/>
  <c r="K10" i="2"/>
  <c r="K14" i="2"/>
  <c r="K18" i="2"/>
  <c r="K22" i="2"/>
  <c r="K26" i="2"/>
  <c r="W7" i="2"/>
  <c r="W8" i="2"/>
  <c r="W9" i="2"/>
  <c r="W10" i="2"/>
  <c r="W11" i="2"/>
  <c r="W12" i="2"/>
  <c r="W13" i="2"/>
  <c r="W14" i="2"/>
  <c r="W15" i="2"/>
  <c r="W16" i="2"/>
  <c r="W17" i="2"/>
  <c r="W18" i="2"/>
  <c r="W19" i="2"/>
  <c r="W20" i="2"/>
  <c r="W21" i="2"/>
  <c r="W22" i="2"/>
  <c r="W23" i="2"/>
  <c r="W24" i="2"/>
  <c r="W25" i="2"/>
  <c r="W26" i="2"/>
  <c r="W27" i="2"/>
  <c r="W28" i="2"/>
  <c r="V7" i="2"/>
  <c r="V8" i="2"/>
  <c r="V9" i="2"/>
  <c r="V10" i="2"/>
  <c r="V11" i="2"/>
  <c r="V12" i="2"/>
  <c r="V13" i="2"/>
  <c r="V14" i="2"/>
  <c r="V15" i="2"/>
  <c r="V16" i="2"/>
  <c r="V17" i="2"/>
  <c r="V18" i="2"/>
  <c r="V19" i="2"/>
  <c r="V20" i="2"/>
  <c r="V21" i="2"/>
  <c r="V22" i="2"/>
  <c r="V23" i="2"/>
  <c r="V24" i="2"/>
  <c r="V25" i="2"/>
  <c r="V26" i="2"/>
  <c r="V27" i="2"/>
  <c r="V28" i="2"/>
  <c r="U7" i="2"/>
  <c r="U8" i="2"/>
  <c r="U9" i="2"/>
  <c r="U10" i="2"/>
  <c r="U11" i="2"/>
  <c r="U12" i="2"/>
  <c r="U13" i="2"/>
  <c r="U14" i="2"/>
  <c r="U15" i="2"/>
  <c r="U16" i="2"/>
  <c r="U17" i="2"/>
  <c r="U18" i="2"/>
  <c r="U19" i="2"/>
  <c r="U20" i="2"/>
  <c r="U21" i="2"/>
  <c r="U22" i="2"/>
  <c r="U23" i="2"/>
  <c r="U24" i="2"/>
  <c r="U25" i="2"/>
  <c r="U26" i="2"/>
  <c r="U27" i="2"/>
  <c r="U28" i="2"/>
  <c r="T7" i="2"/>
  <c r="T8" i="2"/>
  <c r="T9" i="2"/>
  <c r="T10" i="2"/>
  <c r="T11" i="2"/>
  <c r="T12" i="2"/>
  <c r="T13" i="2"/>
  <c r="T14" i="2"/>
  <c r="T15" i="2"/>
  <c r="T16" i="2"/>
  <c r="T17" i="2"/>
  <c r="T18" i="2"/>
  <c r="T19" i="2"/>
  <c r="T20" i="2"/>
  <c r="T21" i="2"/>
  <c r="T22" i="2"/>
  <c r="T23" i="2"/>
  <c r="T24" i="2"/>
  <c r="T25" i="2"/>
  <c r="T26" i="2"/>
  <c r="T27" i="2"/>
  <c r="T28" i="2"/>
  <c r="S7" i="2"/>
  <c r="S8" i="2"/>
  <c r="S9" i="2"/>
  <c r="S10" i="2"/>
  <c r="S11" i="2"/>
  <c r="S12" i="2"/>
  <c r="S13" i="2"/>
  <c r="S14" i="2"/>
  <c r="S15" i="2"/>
  <c r="S16" i="2"/>
  <c r="S17" i="2"/>
  <c r="S18" i="2"/>
  <c r="S19" i="2"/>
  <c r="S20" i="2"/>
  <c r="S21" i="2"/>
  <c r="S22" i="2"/>
  <c r="S23" i="2"/>
  <c r="S24" i="2"/>
  <c r="S25" i="2"/>
  <c r="S26" i="2"/>
  <c r="S27" i="2"/>
  <c r="S28" i="2"/>
  <c r="R7" i="2"/>
  <c r="R8" i="2"/>
  <c r="R9" i="2"/>
  <c r="R10" i="2"/>
  <c r="R11" i="2"/>
  <c r="R12" i="2"/>
  <c r="R13" i="2"/>
  <c r="R14" i="2"/>
  <c r="R15" i="2"/>
  <c r="R16" i="2"/>
  <c r="R17" i="2"/>
  <c r="R18" i="2"/>
  <c r="R19" i="2"/>
  <c r="R20" i="2"/>
  <c r="R21" i="2"/>
  <c r="R22" i="2"/>
  <c r="R23" i="2"/>
  <c r="R24" i="2"/>
  <c r="R25" i="2"/>
  <c r="R26" i="2"/>
  <c r="R27" i="2"/>
  <c r="R28" i="2"/>
  <c r="Q7" i="2"/>
  <c r="Q8" i="2"/>
  <c r="Q9" i="2"/>
  <c r="Q10" i="2"/>
  <c r="Q11" i="2"/>
  <c r="Q12" i="2"/>
  <c r="Q13" i="2"/>
  <c r="Q14" i="2"/>
  <c r="Q15" i="2"/>
  <c r="Q16" i="2"/>
  <c r="Q17" i="2"/>
  <c r="Q18" i="2"/>
  <c r="Q19" i="2"/>
  <c r="Q20" i="2"/>
  <c r="Q21" i="2"/>
  <c r="Q22" i="2"/>
  <c r="Q23" i="2"/>
  <c r="Q24" i="2"/>
  <c r="Q25" i="2"/>
  <c r="Q26" i="2"/>
  <c r="Q27" i="2"/>
  <c r="Q28" i="2"/>
  <c r="P7" i="2"/>
  <c r="P8" i="2"/>
  <c r="P9" i="2"/>
  <c r="P10" i="2"/>
  <c r="P11" i="2"/>
  <c r="P12" i="2"/>
  <c r="P13" i="2"/>
  <c r="P14" i="2"/>
  <c r="P15" i="2"/>
  <c r="P16" i="2"/>
  <c r="P17" i="2"/>
  <c r="P18" i="2"/>
  <c r="P19" i="2"/>
  <c r="P20" i="2"/>
  <c r="P21" i="2"/>
  <c r="P22" i="2"/>
  <c r="P23" i="2"/>
  <c r="P24" i="2"/>
  <c r="P25" i="2"/>
  <c r="P26" i="2"/>
  <c r="P27" i="2"/>
  <c r="P28" i="2"/>
  <c r="O7" i="2"/>
  <c r="O8" i="2"/>
  <c r="O9" i="2"/>
  <c r="O10" i="2"/>
  <c r="O11" i="2"/>
  <c r="O12" i="2"/>
  <c r="O13" i="2"/>
  <c r="O14" i="2"/>
  <c r="O15" i="2"/>
  <c r="O16" i="2"/>
  <c r="O17" i="2"/>
  <c r="O18" i="2"/>
  <c r="O19" i="2"/>
  <c r="O20" i="2"/>
  <c r="O21" i="2"/>
  <c r="O22" i="2"/>
  <c r="O23" i="2"/>
  <c r="O24" i="2"/>
  <c r="O25" i="2"/>
  <c r="O26" i="2"/>
  <c r="O27" i="2"/>
  <c r="O28" i="2"/>
  <c r="N7" i="2"/>
  <c r="N8" i="2"/>
  <c r="N9" i="2"/>
  <c r="N10" i="2"/>
  <c r="N11" i="2"/>
  <c r="N12" i="2"/>
  <c r="N13" i="2"/>
  <c r="N14" i="2"/>
  <c r="N15" i="2"/>
  <c r="N16" i="2"/>
  <c r="N17" i="2"/>
  <c r="N18" i="2"/>
  <c r="N19" i="2"/>
  <c r="N20" i="2"/>
  <c r="N21" i="2"/>
  <c r="N22" i="2"/>
  <c r="N23" i="2"/>
  <c r="N24" i="2"/>
  <c r="N25" i="2"/>
  <c r="N26" i="2"/>
  <c r="N27" i="2"/>
  <c r="N28" i="2"/>
  <c r="M7" i="2"/>
  <c r="M8" i="2"/>
  <c r="M9" i="2"/>
  <c r="M10" i="2"/>
  <c r="M11" i="2"/>
  <c r="M12" i="2"/>
  <c r="M13" i="2"/>
  <c r="M14" i="2"/>
  <c r="M15" i="2"/>
  <c r="M16" i="2"/>
  <c r="M17" i="2"/>
  <c r="M18" i="2"/>
  <c r="M19" i="2"/>
  <c r="M20" i="2"/>
  <c r="M21" i="2"/>
  <c r="M22" i="2"/>
  <c r="M23" i="2"/>
  <c r="M24" i="2"/>
  <c r="M25" i="2"/>
  <c r="M26" i="2"/>
  <c r="M27" i="2"/>
  <c r="M28" i="2"/>
  <c r="L7" i="2"/>
  <c r="L8" i="2"/>
  <c r="L9" i="2"/>
  <c r="L10" i="2"/>
  <c r="L11" i="2"/>
  <c r="L12" i="2"/>
  <c r="L13" i="2"/>
  <c r="L14" i="2"/>
  <c r="L15" i="2"/>
  <c r="L16" i="2"/>
  <c r="L17" i="2"/>
  <c r="L18" i="2"/>
  <c r="L19" i="2"/>
  <c r="L20" i="2"/>
  <c r="L21" i="2"/>
  <c r="L22" i="2"/>
  <c r="L23" i="2"/>
  <c r="L24" i="2"/>
  <c r="L25" i="2"/>
  <c r="L26" i="2"/>
  <c r="L27" i="2"/>
  <c r="L28" i="2"/>
  <c r="B2" i="2"/>
  <c r="K7" i="2"/>
  <c r="K8" i="2"/>
  <c r="K9" i="2"/>
  <c r="K11" i="2"/>
  <c r="K12" i="2"/>
  <c r="K13" i="2"/>
  <c r="K15" i="2"/>
  <c r="K16" i="2"/>
  <c r="K17" i="2"/>
  <c r="K19" i="2"/>
  <c r="K20" i="2"/>
  <c r="K21" i="2"/>
  <c r="K23" i="2"/>
  <c r="K24" i="2"/>
  <c r="K25" i="2"/>
  <c r="K27" i="2"/>
  <c r="K28" i="2"/>
  <c r="J7" i="2"/>
  <c r="J8" i="2"/>
  <c r="J9" i="2"/>
  <c r="J10" i="2"/>
  <c r="J11" i="2"/>
  <c r="J12" i="2"/>
  <c r="J13" i="2"/>
  <c r="J14" i="2"/>
  <c r="J15" i="2"/>
  <c r="J16" i="2"/>
  <c r="J17" i="2"/>
  <c r="J18" i="2"/>
  <c r="J19" i="2"/>
  <c r="J20" i="2"/>
  <c r="J21" i="2"/>
  <c r="J22" i="2"/>
  <c r="J23" i="2"/>
  <c r="J24" i="2"/>
  <c r="J25" i="2"/>
  <c r="J26" i="2"/>
  <c r="J27" i="2"/>
  <c r="J28" i="2"/>
  <c r="I29" i="2"/>
  <c r="H29" i="2"/>
  <c r="I8" i="1"/>
  <c r="I9" i="1"/>
  <c r="I10" i="1"/>
  <c r="I11" i="1"/>
  <c r="I12" i="1"/>
  <c r="I13" i="1"/>
  <c r="D19" i="1" l="1"/>
  <c r="D21" i="1" s="1"/>
  <c r="H19" i="1"/>
  <c r="H21" i="1" s="1"/>
  <c r="F19" i="1"/>
  <c r="F21" i="1" s="1"/>
  <c r="G19" i="1"/>
  <c r="G21" i="1" s="1"/>
  <c r="E19" i="1"/>
  <c r="E21" i="1" s="1"/>
  <c r="F18" i="1"/>
  <c r="F20" i="1" s="1"/>
  <c r="E18" i="1"/>
  <c r="E20" i="1" s="1"/>
  <c r="C19" i="1"/>
  <c r="C21" i="1" s="1"/>
  <c r="D18" i="1"/>
  <c r="D20" i="1" s="1"/>
  <c r="H18" i="1"/>
  <c r="H20" i="1" s="1"/>
  <c r="C18" i="1"/>
  <c r="C20" i="1" s="1"/>
  <c r="G18" i="1"/>
  <c r="G20" i="1" s="1"/>
  <c r="J29" i="2"/>
  <c r="K29" i="2"/>
</calcChain>
</file>

<file path=xl/sharedStrings.xml><?xml version="1.0" encoding="utf-8"?>
<sst xmlns="http://schemas.openxmlformats.org/spreadsheetml/2006/main" count="138" uniqueCount="76">
  <si>
    <t>[Company Name]</t>
  </si>
  <si>
    <t>Event Management Project Tracker</t>
  </si>
  <si>
    <t>Company Confidential</t>
  </si>
  <si>
    <t>Shaded cells are calculated for you. You do not need to enter anything into them.</t>
  </si>
  <si>
    <t>Total</t>
  </si>
  <si>
    <t>Event strategy development</t>
  </si>
  <si>
    <t>Event planning</t>
  </si>
  <si>
    <t>Event design</t>
  </si>
  <si>
    <t>Event logistics</t>
  </si>
  <si>
    <t>Event staffing</t>
  </si>
  <si>
    <t>Event assessment</t>
  </si>
  <si>
    <t>Blended rates</t>
  </si>
  <si>
    <t>A. Datum Corporation</t>
  </si>
  <si>
    <t>Adventure Works</t>
  </si>
  <si>
    <t>Alpine Ski House</t>
  </si>
  <si>
    <t>Baldwin Museum of Science</t>
  </si>
  <si>
    <t>Blue Yonder Airlines</t>
  </si>
  <si>
    <t>City Power &amp; Light</t>
  </si>
  <si>
    <t>Coho Vineyard</t>
  </si>
  <si>
    <t>Coho Winery</t>
  </si>
  <si>
    <t>Coho Vineyard &amp; Winery</t>
  </si>
  <si>
    <t>Contoso, Ltd.</t>
  </si>
  <si>
    <t>Contoso Pharmaceuticals</t>
  </si>
  <si>
    <t>Consolidated Messenger</t>
  </si>
  <si>
    <t>Fabrikam, Inc.</t>
  </si>
  <si>
    <t>Fourth Coffee</t>
  </si>
  <si>
    <t>Graphic Design Institute</t>
  </si>
  <si>
    <t>Humongous Insurance</t>
  </si>
  <si>
    <t>Litware, Inc.</t>
  </si>
  <si>
    <t>Lucerne Publishing</t>
  </si>
  <si>
    <t>Margie's Travel</t>
  </si>
  <si>
    <t>Northwind Traders</t>
  </si>
  <si>
    <t>Proseware, Inc.</t>
  </si>
  <si>
    <t>School of Fine Art</t>
  </si>
  <si>
    <t>TOTAL</t>
  </si>
  <si>
    <t>ACTUAL START</t>
  </si>
  <si>
    <t>ACTUAL FINISH</t>
  </si>
  <si>
    <t>PROJECT NAME</t>
  </si>
  <si>
    <t>PROJECT TYPE</t>
  </si>
  <si>
    <t>ESTIMATED START</t>
  </si>
  <si>
    <t>ESTIMATED FINISH</t>
  </si>
  <si>
    <t>ESTIMATED WORK</t>
  </si>
  <si>
    <t>ESTIMATED DURATION</t>
  </si>
  <si>
    <t>ACTUAL WORK</t>
  </si>
  <si>
    <t>ACTUAL DURATION</t>
  </si>
  <si>
    <t>Grand Total</t>
  </si>
  <si>
    <t>ACCOUNT MANAGER</t>
  </si>
  <si>
    <t>PROJECT MANAGER</t>
  </si>
  <si>
    <t>STRATEGY MANAGER</t>
  </si>
  <si>
    <t>DESIGN SPECIALIST</t>
  </si>
  <si>
    <t>EVENT STAFF</t>
  </si>
  <si>
    <t>ADMIN STAFF</t>
  </si>
  <si>
    <t>PLANNING</t>
  </si>
  <si>
    <t>ACTUALS</t>
  </si>
  <si>
    <t xml:space="preserve">ACCOUNT MANAGER </t>
  </si>
  <si>
    <t xml:space="preserve">PROJECT MANAGER </t>
  </si>
  <si>
    <t xml:space="preserve">STRATEGY MANAGER </t>
  </si>
  <si>
    <t xml:space="preserve">DESIGN SPECIALIST </t>
  </si>
  <si>
    <t xml:space="preserve">ADMIN STAFF </t>
  </si>
  <si>
    <t xml:space="preserve">EVENT STAFF </t>
  </si>
  <si>
    <t>ACCOUNT MANAGER ESTIMATE</t>
  </si>
  <si>
    <t>PROJECT MANAGER ESTIMATE</t>
  </si>
  <si>
    <t>STRATEGY MANAGER ESTIMATE</t>
  </si>
  <si>
    <t>DESIGN SPECIALIST ESTIMATE</t>
  </si>
  <si>
    <t>EVENT STAFF ESTIMATE</t>
  </si>
  <si>
    <t>ADMIN STAFF ESTIMATE</t>
  </si>
  <si>
    <t>ACCOUNT MANAGER ACTUAL</t>
  </si>
  <si>
    <t>PROJECT MANAGER ACTUAL</t>
  </si>
  <si>
    <t>STRATEGY MANAGER ACTUAL</t>
  </si>
  <si>
    <t>DESIGN SPECIALIST ACTUAL</t>
  </si>
  <si>
    <t>EVENT STAFF ACTUAL</t>
  </si>
  <si>
    <t>ADMIN STAFF ACTUAL</t>
  </si>
  <si>
    <t>PLANNED COST</t>
  </si>
  <si>
    <t>PLANNED HOURS</t>
  </si>
  <si>
    <t>ACTUAL COST</t>
  </si>
  <si>
    <t>ACTUAL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</si>
</sst>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quot;$&quot;#,##0.00"/>
  </numFmts>
  <fonts count="11" x14ac:knownFonts="1">
    <font>
      <sz val="10"/>
      <color theme="1" tint="0.24994659260841701"/>
      <name val="Cambria"/>
      <family val="2"/>
      <scheme val="minor"/>
    </font>
    <font>
      <sz val="11"/>
      <color theme="1"/>
      <name val="Cambria"/>
      <family val="1"/>
      <scheme val="minor"/>
    </font>
    <font>
      <sz val="20"/>
      <color theme="1" tint="0.24994659260841701"/>
      <name val="Tahoma"/>
      <family val="2"/>
      <scheme val="major"/>
    </font>
    <font>
      <sz val="16"/>
      <color theme="1" tint="0.34998626667073579"/>
      <name val="Tahoma"/>
      <family val="2"/>
      <scheme val="major"/>
    </font>
    <font>
      <sz val="12"/>
      <color theme="1" tint="0.24994659260841701"/>
      <name val="Tahoma"/>
      <family val="2"/>
      <scheme val="major"/>
    </font>
    <font>
      <sz val="11"/>
      <color theme="1"/>
      <name val="Cambria"/>
      <family val="1"/>
      <scheme val="minor"/>
    </font>
    <font>
      <i/>
      <sz val="10"/>
      <color theme="1"/>
      <name val="Tahoma"/>
      <family val="2"/>
      <scheme val="major"/>
    </font>
    <font>
      <sz val="10"/>
      <color theme="1"/>
      <name val="Tahoma"/>
      <family val="2"/>
      <scheme val="major"/>
    </font>
    <font>
      <sz val="10"/>
      <color theme="1"/>
      <name val="Tahoma"/>
      <family val="2"/>
      <scheme val="major"/>
    </font>
    <font>
      <sz val="11"/>
      <color theme="0"/>
      <name val="Cambria"/>
      <family val="1"/>
      <scheme val="minor"/>
    </font>
    <font>
      <sz val="11"/>
      <color theme="1" tint="0.14999847407452621"/>
      <name val="Cambria"/>
      <family val="1"/>
      <scheme val="minor"/>
    </font>
  </fonts>
  <fills count="4">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s>
  <borders count="5">
    <border>
      <left/>
      <right/>
      <top/>
      <bottom/>
      <diagonal/>
    </border>
    <border>
      <left/>
      <right/>
      <top/>
      <bottom style="thin">
        <color theme="4" tint="-0.499984740745262"/>
      </bottom>
      <diagonal/>
    </border>
    <border>
      <left style="thin">
        <color theme="1" tint="0.24994659260841701"/>
      </left>
      <right/>
      <top style="thin">
        <color theme="1" tint="0.24994659260841701"/>
      </top>
      <bottom style="thin">
        <color theme="1" tint="0.24994659260841701"/>
      </bottom>
      <diagonal/>
    </border>
    <border>
      <left/>
      <right/>
      <top style="thin">
        <color theme="1" tint="0.24994659260841701"/>
      </top>
      <bottom style="thin">
        <color theme="1" tint="0.24994659260841701"/>
      </bottom>
      <diagonal/>
    </border>
    <border>
      <left/>
      <right style="thin">
        <color theme="1" tint="0.24994659260841701"/>
      </right>
      <top style="thin">
        <color theme="1" tint="0.24994659260841701"/>
      </top>
      <bottom style="thin">
        <color theme="1" tint="0.24994659260841701"/>
      </bottom>
      <diagonal/>
    </border>
  </borders>
  <cellStyleXfs count="4">
    <xf numFmtId="0" fontId="0" fillId="0" borderId="0"/>
    <xf numFmtId="0" fontId="2" fillId="0" borderId="1" applyNumberFormat="0" applyFill="0" applyAlignment="0" applyProtection="0"/>
    <xf numFmtId="0" fontId="3" fillId="0" borderId="0" applyNumberFormat="0" applyFill="0" applyAlignment="0" applyProtection="0"/>
    <xf numFmtId="0" fontId="4" fillId="0" borderId="0" applyNumberFormat="0" applyFill="0" applyAlignment="0" applyProtection="0"/>
  </cellStyleXfs>
  <cellXfs count="24">
    <xf numFmtId="0" fontId="0" fillId="0" borderId="0" xfId="0"/>
    <xf numFmtId="0" fontId="1" fillId="0" borderId="0" xfId="0" applyFont="1"/>
    <xf numFmtId="0" fontId="2" fillId="0" borderId="1" xfId="1"/>
    <xf numFmtId="0" fontId="3" fillId="0" borderId="0" xfId="2"/>
    <xf numFmtId="0" fontId="4" fillId="0" borderId="0" xfId="3"/>
    <xf numFmtId="0" fontId="5" fillId="0" borderId="0" xfId="0" applyFont="1"/>
    <xf numFmtId="9" fontId="5" fillId="0" borderId="0" xfId="0" applyNumberFormat="1" applyFont="1"/>
    <xf numFmtId="164" fontId="5" fillId="0" borderId="0" xfId="0" applyNumberFormat="1" applyFont="1"/>
    <xf numFmtId="9" fontId="5" fillId="2" borderId="0" xfId="0" applyNumberFormat="1" applyFont="1" applyFill="1"/>
    <xf numFmtId="0" fontId="6" fillId="0" borderId="0" xfId="0" applyFont="1"/>
    <xf numFmtId="0" fontId="7" fillId="0" borderId="0" xfId="0" applyFont="1" applyAlignment="1">
      <alignment wrapText="1"/>
    </xf>
    <xf numFmtId="14" fontId="0" fillId="0" borderId="0" xfId="0" applyNumberFormat="1"/>
    <xf numFmtId="0" fontId="8" fillId="0" borderId="0" xfId="0" applyFont="1" applyAlignment="1">
      <alignment wrapText="1"/>
    </xf>
    <xf numFmtId="164" fontId="0" fillId="0" borderId="0" xfId="0" applyNumberFormat="1" applyFill="1"/>
    <xf numFmtId="165" fontId="0" fillId="0" borderId="0" xfId="0" applyNumberFormat="1"/>
    <xf numFmtId="0" fontId="0" fillId="0" borderId="0" xfId="0" pivotButton="1" applyAlignment="1">
      <alignment wrapText="1"/>
    </xf>
    <xf numFmtId="0" fontId="0" fillId="0" borderId="0" xfId="0" applyAlignment="1">
      <alignment wrapText="1"/>
    </xf>
    <xf numFmtId="0" fontId="1" fillId="0" borderId="0" xfId="0" applyFont="1" applyAlignment="1">
      <alignment wrapText="1"/>
    </xf>
    <xf numFmtId="0" fontId="9" fillId="0" borderId="0" xfId="0" applyFont="1"/>
    <xf numFmtId="165" fontId="9" fillId="0" borderId="0" xfId="0" applyNumberFormat="1" applyFont="1"/>
    <xf numFmtId="4" fontId="9" fillId="0" borderId="0" xfId="0" applyNumberFormat="1" applyFont="1"/>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cellXfs>
  <cellStyles count="4">
    <cellStyle name="Heading 1" xfId="1" builtinId="16" customBuiltin="1"/>
    <cellStyle name="Heading 2" xfId="2" builtinId="17" customBuiltin="1"/>
    <cellStyle name="Heading 3" xfId="3" builtinId="18" customBuiltin="1"/>
    <cellStyle name="Normal" xfId="0" builtinId="0" customBuiltin="1"/>
  </cellStyles>
  <dxfs count="60">
    <dxf>
      <alignment wrapText="1" readingOrder="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alignment wrapText="1" readingOrder="0"/>
    </dxf>
    <dxf>
      <alignment wrapText="1" readingOrder="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0" formatCode="General"/>
    </dxf>
    <dxf>
      <font>
        <b val="0"/>
        <i val="0"/>
        <strike val="0"/>
        <condense val="0"/>
        <extend val="0"/>
        <outline val="0"/>
        <shadow val="0"/>
        <u val="none"/>
        <vertAlign val="baseline"/>
        <sz val="11"/>
        <color theme="1"/>
        <name val="Cambria"/>
        <scheme val="minor"/>
      </font>
    </dxf>
    <dxf>
      <numFmt numFmtId="0" formatCode="General"/>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0"/>
        <color theme="1"/>
        <name val="Tahoma"/>
        <scheme val="maj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mbria"/>
        <scheme val="minor"/>
      </font>
      <numFmt numFmtId="13" formatCode="0%"/>
      <fill>
        <patternFill patternType="solid">
          <fgColor indexed="64"/>
          <bgColor theme="0" tint="-0.14996795556505021"/>
        </patternFill>
      </fill>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alignment horizontal="general" vertical="bottom" textRotation="0" wrapText="1" indent="0" justifyLastLine="0" shrinkToFit="0" readingOrder="0"/>
    </dxf>
  </dxfs>
  <tableStyles count="0" defaultTableStyle="TableStyleMedium3"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PLANNED vs. ACTUAL COST</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strRef>
              <c:f>'PROJECT PARAMETERS'!$B$18</c:f>
              <c:strCache>
                <c:ptCount val="1"/>
                <c:pt idx="0">
                  <c:v>PLANNED COST</c:v>
                </c:pt>
              </c:strCache>
            </c:strRef>
          </c:tx>
          <c:spPr>
            <a:solidFill>
              <a:schemeClr val="accent1"/>
            </a:solidFill>
            <a:ln>
              <a:noFill/>
            </a:ln>
            <a:effectLst/>
          </c:spPr>
          <c:invertIfNegative val="0"/>
          <c:cat>
            <c:strRef>
              <c:f>'PROJECT PARAMETERS'!$C$17:$H$17</c:f>
              <c:strCache>
                <c:ptCount val="6"/>
                <c:pt idx="0">
                  <c:v>ACCOUNT MANAGER</c:v>
                </c:pt>
                <c:pt idx="1">
                  <c:v>PROJECT MANAGER</c:v>
                </c:pt>
                <c:pt idx="2">
                  <c:v>STRATEGY MANAGER</c:v>
                </c:pt>
                <c:pt idx="3">
                  <c:v>DESIGN SPECIALIST</c:v>
                </c:pt>
                <c:pt idx="4">
                  <c:v>EVENT STAFF</c:v>
                </c:pt>
                <c:pt idx="5">
                  <c:v>ADMIN STAFF</c:v>
                </c:pt>
              </c:strCache>
            </c:strRef>
          </c:cat>
          <c:val>
            <c:numRef>
              <c:f>'PROJECT PARAMETERS'!$C$18:$H$18</c:f>
              <c:numCache>
                <c:formatCode>"$"#,##0.00</c:formatCode>
                <c:ptCount val="6"/>
                <c:pt idx="0">
                  <c:v>272340</c:v>
                </c:pt>
                <c:pt idx="1">
                  <c:v>319320</c:v>
                </c:pt>
                <c:pt idx="2">
                  <c:v>123450</c:v>
                </c:pt>
                <c:pt idx="3">
                  <c:v>106000</c:v>
                </c:pt>
                <c:pt idx="4">
                  <c:v>49320</c:v>
                </c:pt>
                <c:pt idx="5">
                  <c:v>53490</c:v>
                </c:pt>
              </c:numCache>
            </c:numRef>
          </c:val>
          <c:extLst>
            <c:ext xmlns:c16="http://schemas.microsoft.com/office/drawing/2014/chart" uri="{C3380CC4-5D6E-409C-BE32-E72D297353CC}">
              <c16:uniqueId val="{00000000-207A-4EA3-9954-1F521742BD66}"/>
            </c:ext>
          </c:extLst>
        </c:ser>
        <c:ser>
          <c:idx val="1"/>
          <c:order val="1"/>
          <c:tx>
            <c:strRef>
              <c:f>'PROJECT PARAMETERS'!$B$19</c:f>
              <c:strCache>
                <c:ptCount val="1"/>
                <c:pt idx="0">
                  <c:v>ACTUAL COST</c:v>
                </c:pt>
              </c:strCache>
            </c:strRef>
          </c:tx>
          <c:spPr>
            <a:solidFill>
              <a:schemeClr val="accent2"/>
            </a:solidFill>
            <a:ln>
              <a:noFill/>
            </a:ln>
            <a:effectLst/>
          </c:spPr>
          <c:invertIfNegative val="0"/>
          <c:cat>
            <c:strRef>
              <c:f>'PROJECT PARAMETERS'!$C$17:$H$17</c:f>
              <c:strCache>
                <c:ptCount val="6"/>
                <c:pt idx="0">
                  <c:v>ACCOUNT MANAGER</c:v>
                </c:pt>
                <c:pt idx="1">
                  <c:v>PROJECT MANAGER</c:v>
                </c:pt>
                <c:pt idx="2">
                  <c:v>STRATEGY MANAGER</c:v>
                </c:pt>
                <c:pt idx="3">
                  <c:v>DESIGN SPECIALIST</c:v>
                </c:pt>
                <c:pt idx="4">
                  <c:v>EVENT STAFF</c:v>
                </c:pt>
                <c:pt idx="5">
                  <c:v>ADMIN STAFF</c:v>
                </c:pt>
              </c:strCache>
            </c:strRef>
          </c:cat>
          <c:val>
            <c:numRef>
              <c:f>'PROJECT PARAMETERS'!$C$19:$H$19</c:f>
              <c:numCache>
                <c:formatCode>"$"#,##0.00</c:formatCode>
                <c:ptCount val="6"/>
                <c:pt idx="0">
                  <c:v>273960</c:v>
                </c:pt>
                <c:pt idx="1">
                  <c:v>324540</c:v>
                </c:pt>
                <c:pt idx="2">
                  <c:v>126150</c:v>
                </c:pt>
                <c:pt idx="3">
                  <c:v>104950</c:v>
                </c:pt>
                <c:pt idx="4">
                  <c:v>48160</c:v>
                </c:pt>
                <c:pt idx="5">
                  <c:v>53460</c:v>
                </c:pt>
              </c:numCache>
            </c:numRef>
          </c:val>
          <c:extLst>
            <c:ext xmlns:c16="http://schemas.microsoft.com/office/drawing/2014/chart" uri="{C3380CC4-5D6E-409C-BE32-E72D297353CC}">
              <c16:uniqueId val="{00000001-207A-4EA3-9954-1F521742BD66}"/>
            </c:ext>
          </c:extLst>
        </c:ser>
        <c:dLbls>
          <c:showLegendKey val="0"/>
          <c:showVal val="0"/>
          <c:showCatName val="0"/>
          <c:showSerName val="0"/>
          <c:showPercent val="0"/>
          <c:showBubbleSize val="0"/>
        </c:dLbls>
        <c:gapWidth val="199"/>
        <c:axId val="235542680"/>
        <c:axId val="235555352"/>
      </c:barChart>
      <c:catAx>
        <c:axId val="235542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235555352"/>
        <c:crosses val="autoZero"/>
        <c:auto val="1"/>
        <c:lblAlgn val="ctr"/>
        <c:lblOffset val="100"/>
        <c:noMultiLvlLbl val="0"/>
      </c:catAx>
      <c:valAx>
        <c:axId val="235555352"/>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554268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PLANNED vs. ACTUAL HOURS</a:t>
            </a:r>
          </a:p>
        </c:rich>
      </c:tx>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strRef>
              <c:f>'PROJECT PARAMETERS'!$B$20</c:f>
              <c:strCache>
                <c:ptCount val="1"/>
                <c:pt idx="0">
                  <c:v>PLANNED HOURS</c:v>
                </c:pt>
              </c:strCache>
            </c:strRef>
          </c:tx>
          <c:spPr>
            <a:solidFill>
              <a:schemeClr val="accent1"/>
            </a:solidFill>
            <a:ln>
              <a:noFill/>
            </a:ln>
            <a:effectLst/>
          </c:spPr>
          <c:invertIfNegative val="0"/>
          <c:cat>
            <c:strRef>
              <c:f>'PROJECT PARAMETERS'!$C$17:$H$17</c:f>
              <c:strCache>
                <c:ptCount val="6"/>
                <c:pt idx="0">
                  <c:v>ACCOUNT MANAGER</c:v>
                </c:pt>
                <c:pt idx="1">
                  <c:v>PROJECT MANAGER</c:v>
                </c:pt>
                <c:pt idx="2">
                  <c:v>STRATEGY MANAGER</c:v>
                </c:pt>
                <c:pt idx="3">
                  <c:v>DESIGN SPECIALIST</c:v>
                </c:pt>
                <c:pt idx="4">
                  <c:v>EVENT STAFF</c:v>
                </c:pt>
                <c:pt idx="5">
                  <c:v>ADMIN STAFF</c:v>
                </c:pt>
              </c:strCache>
            </c:strRef>
          </c:cat>
          <c:val>
            <c:numRef>
              <c:f>'PROJECT PARAMETERS'!$C$20:$H$20</c:f>
              <c:numCache>
                <c:formatCode>#,##0.00</c:formatCode>
                <c:ptCount val="6"/>
                <c:pt idx="0">
                  <c:v>1513</c:v>
                </c:pt>
                <c:pt idx="1">
                  <c:v>1774</c:v>
                </c:pt>
                <c:pt idx="2">
                  <c:v>685.83333333333337</c:v>
                </c:pt>
                <c:pt idx="3">
                  <c:v>588.88888888888891</c:v>
                </c:pt>
                <c:pt idx="4">
                  <c:v>274</c:v>
                </c:pt>
                <c:pt idx="5">
                  <c:v>297.16666666666669</c:v>
                </c:pt>
              </c:numCache>
            </c:numRef>
          </c:val>
          <c:extLst>
            <c:ext xmlns:c16="http://schemas.microsoft.com/office/drawing/2014/chart" uri="{C3380CC4-5D6E-409C-BE32-E72D297353CC}">
              <c16:uniqueId val="{00000000-E3DD-4D27-9BA1-E238DFDDBFBB}"/>
            </c:ext>
          </c:extLst>
        </c:ser>
        <c:ser>
          <c:idx val="1"/>
          <c:order val="1"/>
          <c:tx>
            <c:strRef>
              <c:f>'PROJECT PARAMETERS'!$B$21</c:f>
              <c:strCache>
                <c:ptCount val="1"/>
                <c:pt idx="0">
                  <c:v>ACTUAL HOURS</c:v>
                </c:pt>
              </c:strCache>
            </c:strRef>
          </c:tx>
          <c:spPr>
            <a:solidFill>
              <a:schemeClr val="accent2"/>
            </a:solidFill>
            <a:ln>
              <a:noFill/>
            </a:ln>
            <a:effectLst/>
          </c:spPr>
          <c:invertIfNegative val="0"/>
          <c:cat>
            <c:strRef>
              <c:f>'PROJECT PARAMETERS'!$C$17:$H$17</c:f>
              <c:strCache>
                <c:ptCount val="6"/>
                <c:pt idx="0">
                  <c:v>ACCOUNT MANAGER</c:v>
                </c:pt>
                <c:pt idx="1">
                  <c:v>PROJECT MANAGER</c:v>
                </c:pt>
                <c:pt idx="2">
                  <c:v>STRATEGY MANAGER</c:v>
                </c:pt>
                <c:pt idx="3">
                  <c:v>DESIGN SPECIALIST</c:v>
                </c:pt>
                <c:pt idx="4">
                  <c:v>EVENT STAFF</c:v>
                </c:pt>
                <c:pt idx="5">
                  <c:v>ADMIN STAFF</c:v>
                </c:pt>
              </c:strCache>
            </c:strRef>
          </c:cat>
          <c:val>
            <c:numRef>
              <c:f>'PROJECT PARAMETERS'!$C$21:$H$21</c:f>
              <c:numCache>
                <c:formatCode>#,##0.00</c:formatCode>
                <c:ptCount val="6"/>
                <c:pt idx="0">
                  <c:v>1522</c:v>
                </c:pt>
                <c:pt idx="1">
                  <c:v>1803</c:v>
                </c:pt>
                <c:pt idx="2">
                  <c:v>700.83333333333337</c:v>
                </c:pt>
                <c:pt idx="3">
                  <c:v>583.05555555555554</c:v>
                </c:pt>
                <c:pt idx="4">
                  <c:v>267.55555555555554</c:v>
                </c:pt>
                <c:pt idx="5">
                  <c:v>297</c:v>
                </c:pt>
              </c:numCache>
            </c:numRef>
          </c:val>
          <c:extLst>
            <c:ext xmlns:c16="http://schemas.microsoft.com/office/drawing/2014/chart" uri="{C3380CC4-5D6E-409C-BE32-E72D297353CC}">
              <c16:uniqueId val="{00000001-E3DD-4D27-9BA1-E238DFDDBFBB}"/>
            </c:ext>
          </c:extLst>
        </c:ser>
        <c:dLbls>
          <c:showLegendKey val="0"/>
          <c:showVal val="0"/>
          <c:showCatName val="0"/>
          <c:showSerName val="0"/>
          <c:showPercent val="0"/>
          <c:showBubbleSize val="0"/>
        </c:dLbls>
        <c:gapWidth val="199"/>
        <c:axId val="235519648"/>
        <c:axId val="235697816"/>
      </c:barChart>
      <c:catAx>
        <c:axId val="23551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235697816"/>
        <c:crosses val="autoZero"/>
        <c:auto val="1"/>
        <c:lblAlgn val="ctr"/>
        <c:lblOffset val="100"/>
        <c:noMultiLvlLbl val="0"/>
      </c:catAx>
      <c:valAx>
        <c:axId val="2356978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551964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180974</xdr:rowOff>
    </xdr:from>
    <xdr:to>
      <xdr:col>4</xdr:col>
      <xdr:colOff>238125</xdr:colOff>
      <xdr:row>44</xdr:row>
      <xdr:rowOff>76200</xdr:rowOff>
    </xdr:to>
    <xdr:graphicFrame macro="">
      <xdr:nvGraphicFramePr>
        <xdr:cNvPr id="7" name="Chart 6" descr="Column chart showing planned versus actual cost." title="Cost chart">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381000</xdr:colOff>
      <xdr:row>14</xdr:row>
      <xdr:rowOff>180974</xdr:rowOff>
    </xdr:from>
    <xdr:to>
      <xdr:col>8</xdr:col>
      <xdr:colOff>495300</xdr:colOff>
      <xdr:row>44</xdr:row>
      <xdr:rowOff>76200</xdr:rowOff>
    </xdr:to>
    <xdr:graphicFrame macro="">
      <xdr:nvGraphicFramePr>
        <xdr:cNvPr id="8" name="Chart 7" descr="Column chart showing planned versus actual hours." title="Hours chart">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24</xdr:col>
      <xdr:colOff>0</xdr:colOff>
      <xdr:row>5</xdr:row>
      <xdr:rowOff>0</xdr:rowOff>
    </xdr:from>
    <xdr:to>
      <xdr:col>28</xdr:col>
      <xdr:colOff>590550</xdr:colOff>
      <xdr:row>20</xdr:row>
      <xdr:rowOff>85726</xdr:rowOff>
    </xdr:to>
    <xdr:sp macro="" textlink="">
      <xdr:nvSpPr>
        <xdr:cNvPr id="2" name="Rectangle 1" title="Info">
          <a:extLst>
            <a:ext uri="{FF2B5EF4-FFF2-40B4-BE49-F238E27FC236}">
              <a16:creationId xmlns:a16="http://schemas.microsoft.com/office/drawing/2014/main" id="{00000000-0008-0000-0100-000002000000}"/>
            </a:ext>
          </a:extLst>
        </xdr:cNvPr>
        <xdr:cNvSpPr/>
      </xdr:nvSpPr>
      <xdr:spPr>
        <a:xfrm>
          <a:off x="9906000" y="1066800"/>
          <a:ext cx="3028950" cy="2943226"/>
        </a:xfrm>
        <a:prstGeom prst="rect">
          <a:avLst/>
        </a:prstGeom>
        <a:solidFill>
          <a:schemeClr val="accent2">
            <a:lumMod val="20000"/>
            <a:lumOff val="80000"/>
          </a:schemeClr>
        </a:solidFill>
        <a:ln w="19050">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800">
              <a:solidFill>
                <a:schemeClr val="tx1">
                  <a:lumMod val="65000"/>
                  <a:lumOff val="35000"/>
                </a:schemeClr>
              </a:solidFill>
              <a:latin typeface="+mj-lt"/>
            </a:rPr>
            <a:t>INFO</a:t>
          </a:r>
        </a:p>
        <a:p>
          <a:pPr algn="l"/>
          <a:endParaRPr lang="en-US" sz="1100">
            <a:solidFill>
              <a:schemeClr val="tx1">
                <a:lumMod val="65000"/>
                <a:lumOff val="35000"/>
              </a:schemeClr>
            </a:solidFill>
          </a:endParaRPr>
        </a:p>
        <a:p>
          <a:pPr algn="l"/>
          <a:r>
            <a:rPr lang="en-US" sz="1100">
              <a:solidFill>
                <a:schemeClr val="tx1">
                  <a:lumMod val="65000"/>
                  <a:lumOff val="35000"/>
                </a:schemeClr>
              </a:solidFill>
            </a:rPr>
            <a:t>To add a row, select</a:t>
          </a:r>
          <a:r>
            <a:rPr lang="en-US" sz="1100" baseline="0">
              <a:solidFill>
                <a:schemeClr val="tx1">
                  <a:lumMod val="65000"/>
                  <a:lumOff val="35000"/>
                </a:schemeClr>
              </a:solidFill>
            </a:rPr>
            <a:t> the bottom-right most cell in the body of the table (not the totals row) and press Tab, or right-click where you want the row inserted and select Insert | Table Rows Above/Below.</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Be sure all unused rows are deleted, as the PROJECT TOTALS PivotTable will use all of the tables cells, and otherwise would give erroneous results.</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To delete this info tip, select any edge and press Delete.</a:t>
          </a:r>
          <a:endParaRPr lang="en-US" sz="1100">
            <a:solidFill>
              <a:schemeClr val="tx1">
                <a:lumMod val="65000"/>
                <a:lumOff val="35000"/>
              </a:schemeClr>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5</xdr:row>
      <xdr:rowOff>0</xdr:rowOff>
    </xdr:from>
    <xdr:to>
      <xdr:col>19</xdr:col>
      <xdr:colOff>590550</xdr:colOff>
      <xdr:row>15</xdr:row>
      <xdr:rowOff>133350</xdr:rowOff>
    </xdr:to>
    <xdr:sp macro="" textlink="">
      <xdr:nvSpPr>
        <xdr:cNvPr id="2" name="Rectangle 1" title="Info">
          <a:extLst>
            <a:ext uri="{FF2B5EF4-FFF2-40B4-BE49-F238E27FC236}">
              <a16:creationId xmlns:a16="http://schemas.microsoft.com/office/drawing/2014/main" id="{00000000-0008-0000-0200-000002000000}"/>
            </a:ext>
          </a:extLst>
        </xdr:cNvPr>
        <xdr:cNvSpPr/>
      </xdr:nvSpPr>
      <xdr:spPr>
        <a:xfrm>
          <a:off x="11953875" y="1066800"/>
          <a:ext cx="3028950" cy="2247900"/>
        </a:xfrm>
        <a:prstGeom prst="rect">
          <a:avLst/>
        </a:prstGeom>
        <a:solidFill>
          <a:schemeClr val="accent2">
            <a:lumMod val="20000"/>
            <a:lumOff val="80000"/>
          </a:schemeClr>
        </a:solidFill>
        <a:ln w="19050">
          <a:solidFill>
            <a:schemeClr val="accent2">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800">
              <a:solidFill>
                <a:schemeClr val="tx1">
                  <a:lumMod val="65000"/>
                  <a:lumOff val="35000"/>
                </a:schemeClr>
              </a:solidFill>
              <a:latin typeface="+mj-lt"/>
            </a:rPr>
            <a:t>INFO</a:t>
          </a:r>
        </a:p>
        <a:p>
          <a:pPr algn="l"/>
          <a:endParaRPr lang="en-US" sz="1100">
            <a:solidFill>
              <a:schemeClr val="tx1">
                <a:lumMod val="65000"/>
                <a:lumOff val="35000"/>
              </a:schemeClr>
            </a:solidFill>
          </a:endParaRPr>
        </a:p>
        <a:p>
          <a:pPr algn="l"/>
          <a:r>
            <a:rPr lang="en-US" sz="1100">
              <a:solidFill>
                <a:schemeClr val="tx1">
                  <a:lumMod val="65000"/>
                  <a:lumOff val="35000"/>
                </a:schemeClr>
              </a:solidFill>
            </a:rPr>
            <a:t>This PivotTable will not refresh automatically.  To refresh it, select</a:t>
          </a:r>
          <a:r>
            <a:rPr lang="en-US" sz="1100" baseline="0">
              <a:solidFill>
                <a:schemeClr val="tx1">
                  <a:lumMod val="65000"/>
                  <a:lumOff val="35000"/>
                </a:schemeClr>
              </a:solidFill>
            </a:rPr>
            <a:t> it (any cell within the PivotTable), on the PIVOTTABLE TOOLS | ANALYZE ribbon tab press Refresh.  Or right-click any cell in the PivotTable and select Refresh.</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To delete this info tip, select any edge and press Delete.</a:t>
          </a:r>
          <a:endParaRPr lang="en-US" sz="1100">
            <a:solidFill>
              <a:schemeClr val="tx1">
                <a:lumMod val="65000"/>
                <a:lumOff val="35000"/>
              </a:schemeClr>
            </a:solidFill>
          </a:endParaRPr>
        </a:p>
      </xdr:txBody>
    </xdr:sp>
    <xdr:clientData fPrint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 " refreshedDate="41478.43370775463" createdVersion="5" refreshedVersion="5" minRefreshableVersion="3" recordCount="22">
  <cacheSource type="worksheet">
    <worksheetSource name="tblDetails"/>
  </cacheSource>
  <cacheFields count="22">
    <cacheField name="PROJECT NAME" numFmtId="0">
      <sharedItems count="22">
        <s v="A. Datum Corporation"/>
        <s v="Adventure Works"/>
        <s v="Alpine Ski House"/>
        <s v="Baldwin Museum of Science"/>
        <s v="Blue Yonder Airlines"/>
        <s v="City Power &amp; Light"/>
        <s v="Coho Vineyard"/>
        <s v="Coho Winery"/>
        <s v="Coho Vineyard &amp; Winery"/>
        <s v="Contoso, Ltd."/>
        <s v="Contoso Pharmaceuticals"/>
        <s v="Consolidated Messenger"/>
        <s v="Fabrikam, Inc."/>
        <s v="Fourth Coffee"/>
        <s v="Graphic Design Institute"/>
        <s v="Humongous Insurance"/>
        <s v="Litware, Inc."/>
        <s v="Lucerne Publishing"/>
        <s v="Margie's Travel"/>
        <s v="Northwind Traders"/>
        <s v="Proseware, Inc."/>
        <s v="School of Fine Art"/>
      </sharedItems>
    </cacheField>
    <cacheField name="PROJECT TYPE" numFmtId="0">
      <sharedItems/>
    </cacheField>
    <cacheField name="ESTIMATED START" numFmtId="14">
      <sharedItems containsSemiMixedTypes="0" containsNonDate="0" containsDate="1" containsString="0" minDate="2013-06-09T00:00:00" maxDate="2014-04-10T00:00:00"/>
    </cacheField>
    <cacheField name="ESTIMATED FINISH" numFmtId="14">
      <sharedItems containsSemiMixedTypes="0" containsNonDate="0" containsDate="1" containsString="0" minDate="2013-07-27T00:00:00" maxDate="2014-05-26T00:00:00"/>
    </cacheField>
    <cacheField name="ACTUAL START" numFmtId="14">
      <sharedItems containsSemiMixedTypes="0" containsNonDate="0" containsDate="1" containsString="0" minDate="2013-06-29T00:00:00" maxDate="2014-05-19T00:00:00"/>
    </cacheField>
    <cacheField name="ACTUAL FINISH" numFmtId="14">
      <sharedItems containsSemiMixedTypes="0" containsNonDate="0" containsDate="1" containsString="0" minDate="2013-08-25T00:00:00" maxDate="2014-07-02T00:00:00"/>
    </cacheField>
    <cacheField name="ESTIMATED WORK" numFmtId="0">
      <sharedItems containsSemiMixedTypes="0" containsString="0" containsNumber="1" containsInteger="1" minValue="150" maxValue="750"/>
    </cacheField>
    <cacheField name="ACTUAL WORK" numFmtId="0">
      <sharedItems containsSemiMixedTypes="0" containsString="0" containsNumber="1" containsInteger="1" minValue="145" maxValue="790"/>
    </cacheField>
    <cacheField name="ESTIMATED DURATION" numFmtId="0">
      <sharedItems containsSemiMixedTypes="0" containsString="0" containsNumber="1" containsInteger="1" minValue="10" maxValue="207"/>
    </cacheField>
    <cacheField name="ACTUAL DURATION" numFmtId="0">
      <sharedItems containsSemiMixedTypes="0" containsString="0" containsNumber="1" containsInteger="1" minValue="-13" maxValue="209"/>
    </cacheField>
    <cacheField name="ACCOUNT MANAGER" numFmtId="164">
      <sharedItems containsSemiMixedTypes="0" containsString="0" containsNumber="1" containsInteger="1" minValue="5400" maxValue="27000"/>
    </cacheField>
    <cacheField name="PROJECT MANAGER" numFmtId="164">
      <sharedItems containsSemiMixedTypes="0" containsString="0" containsNumber="1" containsInteger="1" minValue="2160" maxValue="54000"/>
    </cacheField>
    <cacheField name="STRATEGY MANAGER" numFmtId="164">
      <sharedItems containsSemiMixedTypes="0" containsString="0" containsNumber="1" containsInteger="1" minValue="0" maxValue="18000"/>
    </cacheField>
    <cacheField name="DESIGN SPECIALIST" numFmtId="164">
      <sharedItems containsSemiMixedTypes="0" containsString="0" containsNumber="1" containsInteger="1" minValue="0" maxValue="25000"/>
    </cacheField>
    <cacheField name="EVENT STAFF" numFmtId="164">
      <sharedItems containsSemiMixedTypes="0" containsString="0" containsNumber="1" containsInteger="1" minValue="0" maxValue="12000"/>
    </cacheField>
    <cacheField name="ADMIN STAFF" numFmtId="164">
      <sharedItems containsSemiMixedTypes="0" containsString="0" containsNumber="1" containsInteger="1" minValue="900" maxValue="7200"/>
    </cacheField>
    <cacheField name="ACCOUNT MANAGER " numFmtId="164">
      <sharedItems containsSemiMixedTypes="0" containsString="0" containsNumber="1" containsInteger="1" minValue="5220" maxValue="28440"/>
    </cacheField>
    <cacheField name="PROJECT MANAGER " numFmtId="164">
      <sharedItems containsSemiMixedTypes="0" containsString="0" containsNumber="1" containsInteger="1" minValue="2280" maxValue="56880"/>
    </cacheField>
    <cacheField name="STRATEGY MANAGER " numFmtId="164">
      <sharedItems containsSemiMixedTypes="0" containsString="0" containsNumber="1" containsInteger="1" minValue="0" maxValue="19800"/>
    </cacheField>
    <cacheField name="DESIGN SPECIALIST " numFmtId="164">
      <sharedItems containsSemiMixedTypes="0" containsString="0" containsNumber="1" containsInteger="1" minValue="0" maxValue="25000"/>
    </cacheField>
    <cacheField name="EVENT STAFF " numFmtId="164">
      <sharedItems containsSemiMixedTypes="0" containsString="0" containsNumber="1" containsInteger="1" minValue="0" maxValue="12240"/>
    </cacheField>
    <cacheField name="ADMIN STAFF " numFmtId="164">
      <sharedItems containsSemiMixedTypes="0" containsString="0" containsNumber="1" containsInteger="1" minValue="870" maxValue="67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
  <r>
    <x v="0"/>
    <s v="Event strategy development"/>
    <d v="2013-06-09T00:00:00"/>
    <d v="2013-08-07T00:00:00"/>
    <d v="2013-06-29T00:00:00"/>
    <d v="2013-09-03T00:00:00"/>
    <n v="200"/>
    <n v="220"/>
    <n v="58"/>
    <n v="64"/>
    <n v="7200"/>
    <n v="2400"/>
    <n v="18000"/>
    <n v="0"/>
    <n v="0"/>
    <n v="1200"/>
    <n v="7920"/>
    <n v="2640"/>
    <n v="19800"/>
    <n v="0"/>
    <n v="0"/>
    <n v="1320"/>
  </r>
  <r>
    <x v="1"/>
    <s v="Event planning"/>
    <d v="2013-06-25T00:00:00"/>
    <d v="2013-07-27T00:00:00"/>
    <d v="2013-07-15T00:00:00"/>
    <d v="2013-08-25T00:00:00"/>
    <n v="400"/>
    <n v="390"/>
    <n v="32"/>
    <n v="40"/>
    <n v="14400"/>
    <n v="24000"/>
    <n v="6000"/>
    <n v="4000"/>
    <n v="0"/>
    <n v="2400"/>
    <n v="14040"/>
    <n v="23400"/>
    <n v="5850"/>
    <n v="3900"/>
    <n v="0"/>
    <n v="2340"/>
  </r>
  <r>
    <x v="2"/>
    <s v="Event design"/>
    <d v="2013-07-12T00:00:00"/>
    <d v="2013-09-19T00:00:00"/>
    <d v="2013-08-07T00:00:00"/>
    <d v="2013-10-10T00:00:00"/>
    <n v="500"/>
    <n v="500"/>
    <n v="67"/>
    <n v="63"/>
    <n v="18000"/>
    <n v="12000"/>
    <n v="0"/>
    <n v="25000"/>
    <n v="0"/>
    <n v="3000"/>
    <n v="18000"/>
    <n v="12000"/>
    <n v="0"/>
    <n v="25000"/>
    <n v="0"/>
    <n v="3000"/>
  </r>
  <r>
    <x v="3"/>
    <s v="Event logistics"/>
    <d v="2013-07-30T00:00:00"/>
    <d v="2013-09-28T00:00:00"/>
    <d v="2013-09-14T00:00:00"/>
    <d v="2013-11-13T00:00:00"/>
    <n v="150"/>
    <n v="145"/>
    <n v="58"/>
    <n v="59"/>
    <n v="5400"/>
    <n v="10800"/>
    <n v="0"/>
    <n v="0"/>
    <n v="1200"/>
    <n v="900"/>
    <n v="5220"/>
    <n v="10440"/>
    <n v="0"/>
    <n v="0"/>
    <n v="1160"/>
    <n v="870"/>
  </r>
  <r>
    <x v="4"/>
    <s v="Event staffing"/>
    <d v="2013-08-11T00:00:00"/>
    <d v="2013-08-21T00:00:00"/>
    <d v="2013-09-14T00:00:00"/>
    <d v="2013-09-25T00:00:00"/>
    <n v="250"/>
    <n v="255"/>
    <n v="10"/>
    <n v="11"/>
    <n v="9000"/>
    <n v="3000"/>
    <n v="0"/>
    <n v="0"/>
    <n v="12000"/>
    <n v="1500"/>
    <n v="9180"/>
    <n v="3060"/>
    <n v="0"/>
    <n v="0"/>
    <n v="12240"/>
    <n v="1530"/>
  </r>
  <r>
    <x v="5"/>
    <s v="Event assessment"/>
    <d v="2013-08-22T00:00:00"/>
    <d v="2013-10-02T00:00:00"/>
    <d v="2013-09-28T00:00:00"/>
    <d v="2013-10-27T00:00:00"/>
    <n v="300"/>
    <n v="310"/>
    <n v="40"/>
    <n v="29"/>
    <n v="10800"/>
    <n v="7200"/>
    <n v="9000"/>
    <n v="6000"/>
    <n v="0"/>
    <n v="3600"/>
    <n v="11160"/>
    <n v="7440"/>
    <n v="9300"/>
    <n v="6200"/>
    <n v="0"/>
    <n v="3720"/>
  </r>
  <r>
    <x v="6"/>
    <s v="Event planning"/>
    <d v="2013-09-13T00:00:00"/>
    <d v="2013-09-23T00:00:00"/>
    <d v="2013-10-26T00:00:00"/>
    <d v="2013-10-13T00:00:00"/>
    <n v="500"/>
    <n v="510"/>
    <n v="10"/>
    <n v="-13"/>
    <n v="18000"/>
    <n v="30000"/>
    <n v="7500"/>
    <n v="5000"/>
    <n v="0"/>
    <n v="3000"/>
    <n v="18360"/>
    <n v="30600"/>
    <n v="7650"/>
    <n v="5100"/>
    <n v="0"/>
    <n v="3060"/>
  </r>
  <r>
    <x v="7"/>
    <s v="Event logistics"/>
    <d v="2013-09-21T00:00:00"/>
    <d v="2013-10-15T00:00:00"/>
    <d v="2013-10-23T00:00:00"/>
    <d v="2013-11-18T00:00:00"/>
    <n v="750"/>
    <n v="790"/>
    <n v="24"/>
    <n v="25"/>
    <n v="27000"/>
    <n v="54000"/>
    <n v="0"/>
    <n v="0"/>
    <n v="6000"/>
    <n v="4500"/>
    <n v="28440"/>
    <n v="56880"/>
    <n v="0"/>
    <n v="0"/>
    <n v="6320"/>
    <n v="4740"/>
  </r>
  <r>
    <x v="8"/>
    <s v="Event assessment"/>
    <d v="2013-10-15T00:00:00"/>
    <d v="2013-11-25T00:00:00"/>
    <d v="2013-11-30T00:00:00"/>
    <d v="2014-01-10T00:00:00"/>
    <n v="450"/>
    <n v="430"/>
    <n v="40"/>
    <n v="40"/>
    <n v="16200"/>
    <n v="10800"/>
    <n v="13500"/>
    <n v="9000"/>
    <n v="0"/>
    <n v="5400"/>
    <n v="15480"/>
    <n v="10320"/>
    <n v="12900"/>
    <n v="8600"/>
    <n v="0"/>
    <n v="5160"/>
  </r>
  <r>
    <x v="9"/>
    <s v="Event staffing"/>
    <d v="2013-10-26T00:00:00"/>
    <d v="2013-12-24T00:00:00"/>
    <d v="2013-11-26T00:00:00"/>
    <d v="2014-01-19T00:00:00"/>
    <n v="250"/>
    <n v="235"/>
    <n v="58"/>
    <n v="53"/>
    <n v="9000"/>
    <n v="3000"/>
    <n v="0"/>
    <n v="0"/>
    <n v="12000"/>
    <n v="1500"/>
    <n v="8460"/>
    <n v="2820"/>
    <n v="0"/>
    <n v="0"/>
    <n v="11280"/>
    <n v="1410"/>
  </r>
  <r>
    <x v="10"/>
    <s v="Event planning"/>
    <d v="2013-11-17T00:00:00"/>
    <d v="2014-01-15T00:00:00"/>
    <d v="2013-12-28T00:00:00"/>
    <d v="2014-02-26T00:00:00"/>
    <n v="200"/>
    <n v="235"/>
    <n v="58"/>
    <n v="58"/>
    <n v="7200"/>
    <n v="12000"/>
    <n v="3000"/>
    <n v="2000"/>
    <n v="0"/>
    <n v="1200"/>
    <n v="8460"/>
    <n v="14100"/>
    <n v="3525"/>
    <n v="2350"/>
    <n v="0"/>
    <n v="1410"/>
  </r>
  <r>
    <x v="11"/>
    <s v="Event strategy development"/>
    <d v="2013-12-03T00:00:00"/>
    <d v="2014-02-02T00:00:00"/>
    <d v="2014-01-14T00:00:00"/>
    <d v="2014-03-02T00:00:00"/>
    <n v="180"/>
    <n v="190"/>
    <n v="59"/>
    <n v="48"/>
    <n v="6480"/>
    <n v="2160"/>
    <n v="16200"/>
    <n v="0"/>
    <n v="0"/>
    <n v="1080"/>
    <n v="6840"/>
    <n v="2280"/>
    <n v="17100"/>
    <n v="0"/>
    <n v="0"/>
    <n v="1140"/>
  </r>
  <r>
    <x v="12"/>
    <s v="Event staffing"/>
    <d v="2013-06-21T00:00:00"/>
    <d v="2014-01-18T00:00:00"/>
    <d v="2013-08-05T00:00:00"/>
    <d v="2014-03-04T00:00:00"/>
    <n v="250"/>
    <n v="230"/>
    <n v="207"/>
    <n v="209"/>
    <n v="9000"/>
    <n v="3000"/>
    <n v="0"/>
    <n v="0"/>
    <n v="12000"/>
    <n v="1500"/>
    <n v="8280"/>
    <n v="2760"/>
    <n v="0"/>
    <n v="0"/>
    <n v="11040"/>
    <n v="1380"/>
  </r>
  <r>
    <x v="13"/>
    <s v="Event logistics"/>
    <d v="2013-12-20T00:00:00"/>
    <d v="2014-02-04T00:00:00"/>
    <d v="2014-01-27T00:00:00"/>
    <d v="2014-03-25T00:00:00"/>
    <n v="240"/>
    <n v="225"/>
    <n v="44"/>
    <n v="58"/>
    <n v="8640"/>
    <n v="17280"/>
    <n v="0"/>
    <n v="0"/>
    <n v="1920"/>
    <n v="1440"/>
    <n v="8100"/>
    <n v="16200"/>
    <n v="0"/>
    <n v="0"/>
    <n v="1800"/>
    <n v="1350"/>
  </r>
  <r>
    <x v="14"/>
    <s v="Event design"/>
    <d v="2013-12-28T00:00:00"/>
    <d v="2014-03-05T00:00:00"/>
    <d v="2014-01-17T00:00:00"/>
    <d v="2014-04-10T00:00:00"/>
    <n v="320"/>
    <n v="305"/>
    <n v="67"/>
    <n v="83"/>
    <n v="11520"/>
    <n v="7680"/>
    <n v="0"/>
    <n v="16000"/>
    <n v="0"/>
    <n v="1920"/>
    <n v="10980"/>
    <n v="7320"/>
    <n v="0"/>
    <n v="15250"/>
    <n v="0"/>
    <n v="1830"/>
  </r>
  <r>
    <x v="15"/>
    <s v="Event planning"/>
    <d v="2014-01-04T00:00:00"/>
    <d v="2014-03-06T00:00:00"/>
    <d v="2014-02-03T00:00:00"/>
    <d v="2014-04-06T00:00:00"/>
    <n v="550"/>
    <n v="565"/>
    <n v="62"/>
    <n v="63"/>
    <n v="19800"/>
    <n v="33000"/>
    <n v="8250"/>
    <n v="5500"/>
    <n v="0"/>
    <n v="3300"/>
    <n v="20340"/>
    <n v="33900"/>
    <n v="8475"/>
    <n v="5650"/>
    <n v="0"/>
    <n v="3390"/>
  </r>
  <r>
    <x v="16"/>
    <s v="Event design"/>
    <d v="2014-01-23T00:00:00"/>
    <d v="2014-03-07T00:00:00"/>
    <d v="2014-03-07T00:00:00"/>
    <d v="2014-04-08T00:00:00"/>
    <n v="350"/>
    <n v="350"/>
    <n v="44"/>
    <n v="31"/>
    <n v="12600"/>
    <n v="8400"/>
    <n v="0"/>
    <n v="17500"/>
    <n v="0"/>
    <n v="2100"/>
    <n v="12600"/>
    <n v="8400"/>
    <n v="0"/>
    <n v="17500"/>
    <n v="0"/>
    <n v="2100"/>
  </r>
  <r>
    <x v="17"/>
    <s v="Event strategy development"/>
    <d v="2014-02-05T00:00:00"/>
    <d v="2014-04-17T00:00:00"/>
    <d v="2014-03-07T00:00:00"/>
    <d v="2014-06-03T00:00:00"/>
    <n v="200"/>
    <n v="205"/>
    <n v="72"/>
    <n v="86"/>
    <n v="7200"/>
    <n v="2400"/>
    <n v="18000"/>
    <n v="0"/>
    <n v="0"/>
    <n v="1200"/>
    <n v="7380"/>
    <n v="2460"/>
    <n v="18450"/>
    <n v="0"/>
    <n v="0"/>
    <n v="1230"/>
  </r>
  <r>
    <x v="18"/>
    <s v="Event planning"/>
    <d v="2014-02-15T00:00:00"/>
    <d v="2014-04-30T00:00:00"/>
    <d v="2014-03-26T00:00:00"/>
    <d v="2014-06-09T00:00:00"/>
    <n v="220"/>
    <n v="230"/>
    <n v="75"/>
    <n v="73"/>
    <n v="7920"/>
    <n v="13200"/>
    <n v="3300"/>
    <n v="2200"/>
    <n v="0"/>
    <n v="1320"/>
    <n v="8280"/>
    <n v="13800"/>
    <n v="3450"/>
    <n v="2300"/>
    <n v="0"/>
    <n v="1380"/>
  </r>
  <r>
    <x v="19"/>
    <s v="Event assessment"/>
    <d v="2014-03-17T00:00:00"/>
    <d v="2014-05-25T00:00:00"/>
    <d v="2014-04-29T00:00:00"/>
    <d v="2014-07-01T00:00:00"/>
    <n v="600"/>
    <n v="560"/>
    <n v="68"/>
    <n v="62"/>
    <n v="21600"/>
    <n v="14400"/>
    <n v="18000"/>
    <n v="12000"/>
    <n v="0"/>
    <n v="7200"/>
    <n v="20160"/>
    <n v="13440"/>
    <n v="16800"/>
    <n v="11200"/>
    <n v="0"/>
    <n v="6720"/>
  </r>
  <r>
    <x v="20"/>
    <s v="Event logistics"/>
    <d v="2014-03-29T00:00:00"/>
    <d v="2014-05-19T00:00:00"/>
    <d v="2014-05-18T00:00:00"/>
    <d v="2014-06-19T00:00:00"/>
    <n v="525"/>
    <n v="540"/>
    <n v="50"/>
    <n v="31"/>
    <n v="18900"/>
    <n v="37800"/>
    <n v="0"/>
    <n v="0"/>
    <n v="4200"/>
    <n v="3150"/>
    <n v="19440"/>
    <n v="38880"/>
    <n v="0"/>
    <n v="0"/>
    <n v="4320"/>
    <n v="3240"/>
  </r>
  <r>
    <x v="21"/>
    <s v="Event planning"/>
    <d v="2014-04-09T00:00:00"/>
    <d v="2014-04-29T00:00:00"/>
    <d v="2014-05-02T00:00:00"/>
    <d v="2014-06-04T00:00:00"/>
    <n v="180"/>
    <n v="190"/>
    <n v="20"/>
    <n v="32"/>
    <n v="6480"/>
    <n v="10800"/>
    <n v="2700"/>
    <n v="1800"/>
    <n v="0"/>
    <n v="1080"/>
    <n v="6840"/>
    <n v="11400"/>
    <n v="2850"/>
    <n v="1900"/>
    <n v="0"/>
    <n v="114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vtTotals" cacheId="0" applyNumberFormats="0" applyBorderFormats="0" applyFontFormats="0" applyPatternFormats="0" applyAlignmentFormats="0" applyWidthHeightFormats="1" dataCaption="Values" updatedVersion="5" minRefreshableVersion="3" useAutoFormatting="1" itemPrintTitles="1" createdVersion="5" indent="0" compact="0" compactData="0" multipleFieldFilters="0" chartFormat="4">
  <location ref="B6:N29" firstHeaderRow="0" firstDataRow="1" firstDataCol="1"/>
  <pivotFields count="22">
    <pivotField axis="axisRow" compact="0" outline="0" showAll="0">
      <items count="23">
        <item x="0"/>
        <item x="1"/>
        <item x="2"/>
        <item x="3"/>
        <item x="4"/>
        <item x="5"/>
        <item x="6"/>
        <item x="8"/>
        <item x="7"/>
        <item x="11"/>
        <item x="10"/>
        <item x="9"/>
        <item x="12"/>
        <item x="13"/>
        <item x="14"/>
        <item x="15"/>
        <item x="16"/>
        <item x="17"/>
        <item x="18"/>
        <item x="19"/>
        <item x="20"/>
        <item x="21"/>
        <item t="default"/>
      </items>
    </pivotField>
    <pivotField compact="0"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12">
    <i>
      <x/>
    </i>
    <i i="1">
      <x v="1"/>
    </i>
    <i i="2">
      <x v="2"/>
    </i>
    <i i="3">
      <x v="3"/>
    </i>
    <i i="4">
      <x v="4"/>
    </i>
    <i i="5">
      <x v="5"/>
    </i>
    <i i="6">
      <x v="6"/>
    </i>
    <i i="7">
      <x v="7"/>
    </i>
    <i i="8">
      <x v="8"/>
    </i>
    <i i="9">
      <x v="9"/>
    </i>
    <i i="10">
      <x v="10"/>
    </i>
    <i i="11">
      <x v="11"/>
    </i>
  </colItems>
  <dataFields count="12">
    <dataField name="ACCOUNT MANAGER ESTIMATE" fld="10" baseField="0" baseItem="5" numFmtId="165"/>
    <dataField name="PROJECT MANAGER ESTIMATE" fld="11" baseField="0" baseItem="11" numFmtId="165"/>
    <dataField name="STRATEGY MANAGER ESTIMATE" fld="12" baseField="0" baseItem="11" numFmtId="165"/>
    <dataField name="DESIGN SPECIALIST ESTIMATE" fld="13" baseField="0" baseItem="11" numFmtId="165"/>
    <dataField name="EVENT STAFF ESTIMATE" fld="14" baseField="0" baseItem="11" numFmtId="165"/>
    <dataField name="ADMIN STAFF ESTIMATE" fld="15" baseField="0" baseItem="11" numFmtId="165"/>
    <dataField name="ACCOUNT MANAGER ACTUAL" fld="16" baseField="0" baseItem="1" numFmtId="165"/>
    <dataField name="PROJECT MANAGER ACTUAL" fld="17" baseField="0" baseItem="1" numFmtId="165"/>
    <dataField name="STRATEGY MANAGER ACTUAL" fld="18" baseField="0" baseItem="1" numFmtId="165"/>
    <dataField name="DESIGN SPECIALIST ACTUAL" fld="19" baseField="0" baseItem="1" numFmtId="165"/>
    <dataField name="EVENT STAFF ACTUAL" fld="20" baseField="0" baseItem="1" numFmtId="165"/>
    <dataField name="ADMIN STAFF ACTUAL" fld="21" baseField="0" baseItem="1" numFmtId="165"/>
  </dataFields>
  <formats count="9">
    <format dxfId="8">
      <pivotArea field="0" type="button" dataOnly="0" labelOnly="1" outline="0" axis="axisRow" fieldPosition="0"/>
    </format>
    <format dxfId="7">
      <pivotArea dataOnly="0" labelOnly="1" outline="0" fieldPosition="0">
        <references count="1">
          <reference field="4294967294" count="6">
            <x v="0"/>
            <x v="1"/>
            <x v="2"/>
            <x v="3"/>
            <x v="4"/>
            <x v="5"/>
          </reference>
        </references>
      </pivotArea>
    </format>
    <format dxfId="6">
      <pivotArea outline="0" fieldPosition="0">
        <references count="1">
          <reference field="4294967294" count="1">
            <x v="6"/>
          </reference>
        </references>
      </pivotArea>
    </format>
    <format dxfId="5">
      <pivotArea outline="0" fieldPosition="0">
        <references count="1">
          <reference field="4294967294" count="1">
            <x v="7"/>
          </reference>
        </references>
      </pivotArea>
    </format>
    <format dxfId="4">
      <pivotArea outline="0" fieldPosition="0">
        <references count="1">
          <reference field="4294967294" count="1">
            <x v="8"/>
          </reference>
        </references>
      </pivotArea>
    </format>
    <format dxfId="3">
      <pivotArea outline="0" fieldPosition="0">
        <references count="1">
          <reference field="4294967294" count="1">
            <x v="9"/>
          </reference>
        </references>
      </pivotArea>
    </format>
    <format dxfId="2">
      <pivotArea outline="0" fieldPosition="0">
        <references count="1">
          <reference field="4294967294" count="1">
            <x v="10"/>
          </reference>
        </references>
      </pivotArea>
    </format>
    <format dxfId="1">
      <pivotArea outline="0" fieldPosition="0">
        <references count="1">
          <reference field="4294967294" count="1">
            <x v="11"/>
          </reference>
        </references>
      </pivotArea>
    </format>
    <format dxfId="0">
      <pivotArea dataOnly="0" labelOnly="1" outline="0" fieldPosition="0">
        <references count="1">
          <reference field="4294967294" count="6">
            <x v="6"/>
            <x v="7"/>
            <x v="8"/>
            <x v="9"/>
            <x v="10"/>
            <x v="11"/>
          </reference>
        </references>
      </pivotArea>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altText="Project totals PivotTable" altTextSummary="This PivotTable will list projects by name, as well as calculated values for all items on the PROJECT PARAMETERS worksheet, calculated by multiplying the hours duration on the PROJECT DETAILS sheet."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blParameters" displayName="tblParameters" ref="B7:I13" totalsRowShown="0" headerRowDxfId="59" dataDxfId="58">
  <autoFilter ref="B7:I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ROJECT TYPE" dataDxfId="57"/>
    <tableColumn id="2" name="ACCOUNT MANAGER" dataDxfId="56"/>
    <tableColumn id="3" name="PROJECT MANAGER" dataDxfId="55"/>
    <tableColumn id="4" name="STRATEGY MANAGER" dataDxfId="54"/>
    <tableColumn id="5" name="DESIGN SPECIALIST" dataDxfId="53"/>
    <tableColumn id="6" name="EVENT STAFF" dataDxfId="52"/>
    <tableColumn id="7" name="ADMIN STAFF" dataDxfId="51"/>
    <tableColumn id="8" name="Total" dataDxfId="50">
      <calculatedColumnFormula>SUM(tblParameters[[#This Row],[ACCOUNT MANAGER]:[ADMIN STAFF]])</calculatedColumnFormula>
    </tableColumn>
  </tableColumns>
  <tableStyleInfo name="TableStyleLight11" showFirstColumn="0" showLastColumn="0" showRowStripes="1" showColumnStripes="0"/>
  <extLst>
    <ext xmlns:x14="http://schemas.microsoft.com/office/spreadsheetml/2009/9/main" uri="{504A1905-F514-4f6f-8877-14C23A59335A}">
      <x14:table altText="Project parameters table" altTextSummary="Enter project parameter information in this table."/>
    </ext>
  </extLst>
</table>
</file>

<file path=xl/tables/table2.xml><?xml version="1.0" encoding="utf-8"?>
<table xmlns="http://schemas.openxmlformats.org/spreadsheetml/2006/main" id="2" name="tblDetails" displayName="tblDetails" ref="B6:W29" totalsRowCount="1" headerRowDxfId="49" dataCellStyle="Normal">
  <autoFilter ref="B6:W2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22">
    <tableColumn id="1" name="PROJECT NAME" totalsRowLabel="TOTAL" totalsRowDxfId="48" dataCellStyle="Normal"/>
    <tableColumn id="2" name="PROJECT TYPE" totalsRowDxfId="47" dataCellStyle="Normal"/>
    <tableColumn id="3" name="ESTIMATED START" dataDxfId="46" totalsRowDxfId="45" dataCellStyle="Normal"/>
    <tableColumn id="4" name="ESTIMATED FINISH" dataDxfId="44" totalsRowDxfId="43" dataCellStyle="Normal"/>
    <tableColumn id="7" name="ACTUAL START" dataDxfId="42" totalsRowDxfId="41" dataCellStyle="Normal"/>
    <tableColumn id="8" name="ACTUAL FINISH" dataDxfId="40" totalsRowDxfId="39" dataCellStyle="Normal"/>
    <tableColumn id="5" name="ESTIMATED WORK" totalsRowFunction="sum" totalsRowDxfId="38" dataCellStyle="Normal"/>
    <tableColumn id="9" name="ACTUAL WORK" totalsRowFunction="sum" totalsRowDxfId="37" dataCellStyle="Normal"/>
    <tableColumn id="6" name="ESTIMATED DURATION" totalsRowFunction="sum" dataDxfId="36" totalsRowDxfId="35" dataCellStyle="Normal">
      <calculatedColumnFormula>DAYS360(tblDetails[[#This Row],[ESTIMATED START]],tblDetails[[#This Row],[ESTIMATED FINISH]],FALSE)</calculatedColumnFormula>
    </tableColumn>
    <tableColumn id="10" name="ACTUAL DURATION" totalsRowFunction="sum" dataDxfId="34" totalsRowDxfId="33" dataCellStyle="Normal">
      <calculatedColumnFormula>DAYS360(tblDetails[[#This Row],[ACTUAL START]],tblDetails[[#This Row],[ACTUAL FINISH]],FALSE)</calculatedColumnFormula>
    </tableColumn>
    <tableColumn id="11" name="ACCOUNT MANAGER" dataDxfId="32" totalsRowDxfId="31" dataCellStyle="Normal">
      <calculatedColumnFormula>INDEX(tblParameters[],MATCH(tblDetails[[#This Row],[PROJECT TYPE]],tblParameters[PROJECT TYPE],0),MATCH(tblDetails[[#Headers],[ACCOUNT MANAGER]],tblParameters[#Headers],0))*INDEX('PROJECT PARAMETERS'!$B$14:$H$14,1,MATCH(tblDetails[[#Headers],[ACCOUNT MANAGER]],tblParameters[#Headers],0))*tblDetails[[#This Row],[ESTIMATED WORK]]</calculatedColumnFormula>
    </tableColumn>
    <tableColumn id="12" name="PROJECT MANAGER" dataDxfId="30" totalsRowDxfId="29" dataCellStyle="Normal">
      <calculatedColumnFormula>INDEX(tblParameters[],MATCH(tblDetails[[#This Row],[PROJECT TYPE]],tblParameters[PROJECT TYPE],0),MATCH(tblDetails[[#Headers],[PROJECT MANAGER]],tblParameters[#Headers],0))*INDEX('PROJECT PARAMETERS'!$B$14:$H$14,1,MATCH(tblDetails[[#Headers],[PROJECT MANAGER]],tblParameters[#Headers],0))*tblDetails[[#This Row],[ESTIMATED WORK]]</calculatedColumnFormula>
    </tableColumn>
    <tableColumn id="13" name="STRATEGY MANAGER" dataDxfId="28" totalsRowDxfId="27" dataCellStyle="Normal">
      <calculatedColumnFormula>INDEX(tblParameters[],MATCH(tblDetails[[#This Row],[PROJECT TYPE]],tblParameters[PROJECT TYPE],0),MATCH(tblDetails[[#Headers],[STRATEGY MANAGER]],tblParameters[#Headers],0))*INDEX('PROJECT PARAMETERS'!$B$14:$H$14,1,MATCH(tblDetails[[#Headers],[STRATEGY MANAGER]],tblParameters[#Headers],0))*tblDetails[[#This Row],[ESTIMATED WORK]]</calculatedColumnFormula>
    </tableColumn>
    <tableColumn id="14" name="DESIGN SPECIALIST" dataDxfId="26" totalsRowDxfId="25" dataCellStyle="Normal">
      <calculatedColumnFormula>INDEX(tblParameters[],MATCH(tblDetails[[#This Row],[PROJECT TYPE]],tblParameters[PROJECT TYPE],0),MATCH(tblDetails[[#Headers],[DESIGN SPECIALIST]],tblParameters[#Headers],0))*INDEX('PROJECT PARAMETERS'!$B$14:$H$14,1,MATCH(tblDetails[[#Headers],[DESIGN SPECIALIST]],tblParameters[#Headers],0))*tblDetails[[#This Row],[ESTIMATED WORK]]</calculatedColumnFormula>
    </tableColumn>
    <tableColumn id="15" name="EVENT STAFF" dataDxfId="24" totalsRowDxfId="23" dataCellStyle="Normal">
      <calculatedColumnFormula>INDEX(tblParameters[],MATCH(tblDetails[[#This Row],[PROJECT TYPE]],tblParameters[PROJECT TYPE],0),MATCH(tblDetails[[#Headers],[EVENT STAFF]],tblParameters[#Headers],0))*INDEX('PROJECT PARAMETERS'!$B$14:$H$14,1,MATCH(tblDetails[[#Headers],[EVENT STAFF]],tblParameters[#Headers],0))*tblDetails[[#This Row],[ESTIMATED WORK]]</calculatedColumnFormula>
    </tableColumn>
    <tableColumn id="16" name="ADMIN STAFF" dataDxfId="22" totalsRowDxfId="21" dataCellStyle="Normal">
      <calculatedColumnFormula>INDEX(tblParameters[],MATCH(tblDetails[[#This Row],[PROJECT TYPE]],tblParameters[PROJECT TYPE],0),MATCH(tblDetails[[#Headers],[ADMIN STAFF]],tblParameters[#Headers],0))*INDEX('PROJECT PARAMETERS'!$B$14:$H$14,1,MATCH(tblDetails[[#Headers],[ADMIN STAFF]],tblParameters[#Headers],0))*tblDetails[[#This Row],[ESTIMATED WORK]]</calculatedColumnFormula>
    </tableColumn>
    <tableColumn id="17" name="ACCOUNT MANAGER " dataDxfId="20" totalsRowDxfId="19" dataCellStyle="Normal">
      <calculatedColumnFormula>INDEX(tblParameters[],MATCH(tblDetails[[#This Row],[PROJECT TYPE]],tblParameters[PROJECT TYPE],0),MATCH(tblDetails[[#Headers],[ACCOUNT MANAGER]],tblParameters[#Headers],0))*INDEX('PROJECT PARAMETERS'!$B$14:$H$14,1,MATCH(tblDetails[[#Headers],[ACCOUNT MANAGER]],tblParameters[#Headers],0))*tblDetails[[#This Row],[ACTUAL WORK]]</calculatedColumnFormula>
    </tableColumn>
    <tableColumn id="18" name="PROJECT MANAGER " dataDxfId="18" totalsRowDxfId="17" dataCellStyle="Normal">
      <calculatedColumnFormula>INDEX(tblParameters[],MATCH(tblDetails[[#This Row],[PROJECT TYPE]],tblParameters[PROJECT TYPE],0),MATCH(tblDetails[[#Headers],[PROJECT MANAGER]],tblParameters[#Headers],0))*INDEX('PROJECT PARAMETERS'!$B$14:$H$14,1,MATCH(tblDetails[[#Headers],[PROJECT MANAGER]],tblParameters[#Headers],0))*tblDetails[[#This Row],[ACTUAL WORK]]</calculatedColumnFormula>
    </tableColumn>
    <tableColumn id="19" name="STRATEGY MANAGER " dataDxfId="16" totalsRowDxfId="15" dataCellStyle="Normal">
      <calculatedColumnFormula>INDEX(tblParameters[],MATCH(tblDetails[[#This Row],[PROJECT TYPE]],tblParameters[PROJECT TYPE],0),MATCH(tblDetails[[#Headers],[STRATEGY MANAGER]],tblParameters[#Headers],0))*INDEX('PROJECT PARAMETERS'!$B$14:$H$14,1,MATCH(tblDetails[[#Headers],[STRATEGY MANAGER]],tblParameters[#Headers],0))*tblDetails[[#This Row],[ACTUAL WORK]]</calculatedColumnFormula>
    </tableColumn>
    <tableColumn id="20" name="DESIGN SPECIALIST " dataDxfId="14" totalsRowDxfId="13" dataCellStyle="Normal">
      <calculatedColumnFormula>INDEX(tblParameters[],MATCH(tblDetails[[#This Row],[PROJECT TYPE]],tblParameters[PROJECT TYPE],0),MATCH(tblDetails[[#Headers],[DESIGN SPECIALIST]],tblParameters[#Headers],0))*INDEX('PROJECT PARAMETERS'!$B$14:$H$14,1,MATCH(tblDetails[[#Headers],[DESIGN SPECIALIST]],tblParameters[#Headers],0))*tblDetails[[#This Row],[ACTUAL WORK]]</calculatedColumnFormula>
    </tableColumn>
    <tableColumn id="21" name="EVENT STAFF " dataDxfId="12" totalsRowDxfId="11" dataCellStyle="Normal">
      <calculatedColumnFormula>INDEX(tblParameters[],MATCH(tblDetails[[#This Row],[PROJECT TYPE]],tblParameters[PROJECT TYPE],0),MATCH(tblDetails[[#Headers],[EVENT STAFF]],tblParameters[#Headers],0))*INDEX('PROJECT PARAMETERS'!$B$14:$H$14,1,MATCH(tblDetails[[#Headers],[EVENT STAFF]],tblParameters[#Headers],0))*tblDetails[[#This Row],[ACTUAL WORK]]</calculatedColumnFormula>
    </tableColumn>
    <tableColumn id="22" name="ADMIN STAFF " dataDxfId="10" totalsRowDxfId="9" dataCellStyle="Normal">
      <calculatedColumnFormula>INDEX(tblParameters[],MATCH(tblDetails[[#This Row],[PROJECT TYPE]],tblParameters[PROJECT TYPE],0),MATCH(tblDetails[[#Headers],[ADMIN STAFF]],tblParameters[#Headers],0))*INDEX('PROJECT PARAMETERS'!$B$14:$H$14,1,MATCH(tblDetails[[#Headers],[ADMIN STAFF]],tblParameters[#Headers],0))*tblDetails[[#This Row],[ACTUAL WORK]]</calculatedColumnFormula>
    </tableColumn>
  </tableColumns>
  <tableStyleInfo name="TableStyleMedium3" showFirstColumn="0" showLastColumn="0" showRowStripes="1" showColumnStripes="0"/>
  <extLst>
    <ext xmlns:x14="http://schemas.microsoft.com/office/spreadsheetml/2009/9/main" uri="{504A1905-F514-4f6f-8877-14C23A59335A}">
      <x14:table altText="Project details table" altTextSummary="Enter project names, type, estimated and actual start/finish dates, work hours, and durations wil be calculated for you."/>
    </ext>
  </extLst>
</table>
</file>

<file path=xl/theme/theme1.xml><?xml version="1.0" encoding="utf-8"?>
<a:theme xmlns:a="http://schemas.openxmlformats.org/drawingml/2006/main" name="MarketingProjectPlan">
  <a:themeElements>
    <a:clrScheme name="MarketingProjectPlan_colors">
      <a:dk1>
        <a:srgbClr val="000000"/>
      </a:dk1>
      <a:lt1>
        <a:srgbClr val="FFFFFF"/>
      </a:lt1>
      <a:dk2>
        <a:srgbClr val="636466"/>
      </a:dk2>
      <a:lt2>
        <a:srgbClr val="F2F2F2"/>
      </a:lt2>
      <a:accent1>
        <a:srgbClr val="BE870E"/>
      </a:accent1>
      <a:accent2>
        <a:srgbClr val="1A86B6"/>
      </a:accent2>
      <a:accent3>
        <a:srgbClr val="5F781B"/>
      </a:accent3>
      <a:accent4>
        <a:srgbClr val="C45808"/>
      </a:accent4>
      <a:accent5>
        <a:srgbClr val="6B3489"/>
      </a:accent5>
      <a:accent6>
        <a:srgbClr val="C2344E"/>
      </a:accent6>
      <a:hlink>
        <a:srgbClr val="3778A9"/>
      </a:hlink>
      <a:folHlink>
        <a:srgbClr val="6B3489"/>
      </a:folHlink>
    </a:clrScheme>
    <a:fontScheme name="Invoice with Sales Tax">
      <a:majorFont>
        <a:latin typeface="Tahoma"/>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pageSetUpPr autoPageBreaks="0" fitToPage="1"/>
  </sheetPr>
  <dimension ref="B1:I21"/>
  <sheetViews>
    <sheetView showGridLines="0" workbookViewId="0"/>
  </sheetViews>
  <sheetFormatPr defaultRowHeight="14.25" x14ac:dyDescent="0.2"/>
  <cols>
    <col min="1" max="1" width="1.7109375" style="5" customWidth="1"/>
    <col min="2" max="2" width="29.28515625" style="5" customWidth="1"/>
    <col min="3" max="3" width="21.42578125" style="5" bestFit="1" customWidth="1"/>
    <col min="4" max="4" width="20.85546875" style="5" bestFit="1" customWidth="1"/>
    <col min="5" max="5" width="22.42578125" style="5" bestFit="1" customWidth="1"/>
    <col min="6" max="6" width="21" style="5" bestFit="1" customWidth="1"/>
    <col min="7" max="7" width="14.5703125" style="5" bestFit="1" customWidth="1"/>
    <col min="8" max="8" width="15.42578125" style="5" bestFit="1" customWidth="1"/>
    <col min="9" max="9" width="7.85546875" style="5" bestFit="1" customWidth="1"/>
    <col min="10" max="16384" width="9.140625" style="5"/>
  </cols>
  <sheetData>
    <row r="1" spans="2:9" ht="9.9499999999999993" customHeight="1" x14ac:dyDescent="0.2"/>
    <row r="2" spans="2:9" ht="25.5" x14ac:dyDescent="0.35">
      <c r="B2" s="2" t="s">
        <v>0</v>
      </c>
      <c r="C2" s="2"/>
      <c r="D2" s="2"/>
      <c r="E2" s="2"/>
      <c r="F2" s="2"/>
      <c r="G2" s="2"/>
      <c r="H2" s="2"/>
      <c r="I2" s="2"/>
    </row>
    <row r="3" spans="2:9" ht="19.5" x14ac:dyDescent="0.25">
      <c r="B3" s="3" t="s">
        <v>1</v>
      </c>
      <c r="C3" s="3"/>
      <c r="D3" s="3"/>
      <c r="E3" s="3"/>
      <c r="F3" s="3"/>
      <c r="G3" s="3"/>
      <c r="H3" s="3"/>
      <c r="I3" s="3"/>
    </row>
    <row r="4" spans="2:9" ht="15" x14ac:dyDescent="0.2">
      <c r="B4" s="4" t="s">
        <v>2</v>
      </c>
      <c r="C4" s="4"/>
      <c r="D4" s="4"/>
      <c r="E4" s="4"/>
      <c r="F4" s="4"/>
      <c r="G4" s="4"/>
      <c r="H4" s="4"/>
      <c r="I4" s="4"/>
    </row>
    <row r="6" spans="2:9" x14ac:dyDescent="0.2">
      <c r="B6" s="9" t="s">
        <v>3</v>
      </c>
    </row>
    <row r="7" spans="2:9" x14ac:dyDescent="0.2">
      <c r="B7" s="16" t="s">
        <v>38</v>
      </c>
      <c r="C7" s="16" t="s">
        <v>46</v>
      </c>
      <c r="D7" s="16" t="s">
        <v>47</v>
      </c>
      <c r="E7" s="16" t="s">
        <v>48</v>
      </c>
      <c r="F7" s="16" t="s">
        <v>49</v>
      </c>
      <c r="G7" s="16" t="s">
        <v>50</v>
      </c>
      <c r="H7" s="16" t="s">
        <v>51</v>
      </c>
      <c r="I7" s="16" t="s">
        <v>4</v>
      </c>
    </row>
    <row r="8" spans="2:9" x14ac:dyDescent="0.2">
      <c r="B8" s="5" t="s">
        <v>5</v>
      </c>
      <c r="C8" s="6">
        <v>0.2</v>
      </c>
      <c r="D8" s="6">
        <v>0.1</v>
      </c>
      <c r="E8" s="6">
        <v>0.6</v>
      </c>
      <c r="F8" s="6">
        <v>0</v>
      </c>
      <c r="G8" s="6">
        <v>0</v>
      </c>
      <c r="H8" s="6">
        <v>0.1</v>
      </c>
      <c r="I8" s="8">
        <f>SUM(tblParameters[[#This Row],[ACCOUNT MANAGER]:[ADMIN STAFF]])</f>
        <v>1</v>
      </c>
    </row>
    <row r="9" spans="2:9" x14ac:dyDescent="0.2">
      <c r="B9" s="5" t="s">
        <v>6</v>
      </c>
      <c r="C9" s="6">
        <v>0.2</v>
      </c>
      <c r="D9" s="6">
        <v>0.5</v>
      </c>
      <c r="E9" s="6">
        <v>0.1</v>
      </c>
      <c r="F9" s="6">
        <v>0.1</v>
      </c>
      <c r="G9" s="6">
        <v>0</v>
      </c>
      <c r="H9" s="6">
        <v>0.1</v>
      </c>
      <c r="I9" s="8">
        <f>SUM(tblParameters[[#This Row],[ACCOUNT MANAGER]:[ADMIN STAFF]])</f>
        <v>0.99999999999999989</v>
      </c>
    </row>
    <row r="10" spans="2:9" x14ac:dyDescent="0.2">
      <c r="B10" s="5" t="s">
        <v>7</v>
      </c>
      <c r="C10" s="6">
        <v>0.2</v>
      </c>
      <c r="D10" s="6">
        <v>0.2</v>
      </c>
      <c r="E10" s="6">
        <v>0</v>
      </c>
      <c r="F10" s="6">
        <v>0.5</v>
      </c>
      <c r="G10" s="6">
        <v>0</v>
      </c>
      <c r="H10" s="6">
        <v>0.1</v>
      </c>
      <c r="I10" s="8">
        <f>SUM(tblParameters[[#This Row],[ACCOUNT MANAGER]:[ADMIN STAFF]])</f>
        <v>1</v>
      </c>
    </row>
    <row r="11" spans="2:9" x14ac:dyDescent="0.2">
      <c r="B11" s="5" t="s">
        <v>8</v>
      </c>
      <c r="C11" s="6">
        <v>0.2</v>
      </c>
      <c r="D11" s="6">
        <v>0.6</v>
      </c>
      <c r="E11" s="6">
        <v>0</v>
      </c>
      <c r="F11" s="6">
        <v>0</v>
      </c>
      <c r="G11" s="6">
        <v>0.1</v>
      </c>
      <c r="H11" s="6">
        <v>0.1</v>
      </c>
      <c r="I11" s="8">
        <f>SUM(tblParameters[[#This Row],[ACCOUNT MANAGER]:[ADMIN STAFF]])</f>
        <v>1</v>
      </c>
    </row>
    <row r="12" spans="2:9" x14ac:dyDescent="0.2">
      <c r="B12" s="5" t="s">
        <v>9</v>
      </c>
      <c r="C12" s="6">
        <v>0.2</v>
      </c>
      <c r="D12" s="6">
        <v>0.1</v>
      </c>
      <c r="E12" s="6">
        <v>0</v>
      </c>
      <c r="F12" s="6">
        <v>0</v>
      </c>
      <c r="G12" s="6">
        <v>0.6</v>
      </c>
      <c r="H12" s="6">
        <v>0.1</v>
      </c>
      <c r="I12" s="8">
        <f>SUM(tblParameters[[#This Row],[ACCOUNT MANAGER]:[ADMIN STAFF]])</f>
        <v>1</v>
      </c>
    </row>
    <row r="13" spans="2:9" x14ac:dyDescent="0.2">
      <c r="B13" s="5" t="s">
        <v>10</v>
      </c>
      <c r="C13" s="6">
        <v>0.2</v>
      </c>
      <c r="D13" s="6">
        <v>0.2</v>
      </c>
      <c r="E13" s="6">
        <v>0.2</v>
      </c>
      <c r="F13" s="6">
        <v>0.2</v>
      </c>
      <c r="G13" s="6">
        <v>0</v>
      </c>
      <c r="H13" s="6">
        <v>0.2</v>
      </c>
      <c r="I13" s="8">
        <f>SUM(tblParameters[[#This Row],[ACCOUNT MANAGER]:[ADMIN STAFF]])</f>
        <v>1</v>
      </c>
    </row>
    <row r="14" spans="2:9" x14ac:dyDescent="0.2">
      <c r="B14" s="5" t="s">
        <v>11</v>
      </c>
      <c r="C14" s="7">
        <v>180</v>
      </c>
      <c r="D14" s="7">
        <v>120</v>
      </c>
      <c r="E14" s="7">
        <v>150</v>
      </c>
      <c r="F14" s="7">
        <v>100</v>
      </c>
      <c r="G14" s="7">
        <v>80</v>
      </c>
      <c r="H14" s="7">
        <v>60</v>
      </c>
      <c r="I14" s="6"/>
    </row>
    <row r="17" spans="2:8" x14ac:dyDescent="0.2">
      <c r="B17" s="18"/>
      <c r="C17" s="18" t="s">
        <v>46</v>
      </c>
      <c r="D17" s="18" t="s">
        <v>47</v>
      </c>
      <c r="E17" s="18" t="s">
        <v>48</v>
      </c>
      <c r="F17" s="18" t="s">
        <v>49</v>
      </c>
      <c r="G17" s="18" t="s">
        <v>50</v>
      </c>
      <c r="H17" s="18" t="s">
        <v>51</v>
      </c>
    </row>
    <row r="18" spans="2:8" x14ac:dyDescent="0.2">
      <c r="B18" s="18" t="s">
        <v>72</v>
      </c>
      <c r="C18" s="19">
        <f>SUBTOTAL(109,tblDetails[ACCOUNT MANAGER])</f>
        <v>272340</v>
      </c>
      <c r="D18" s="19">
        <f>SUBTOTAL(109,tblDetails[PROJECT MANAGER])</f>
        <v>319320</v>
      </c>
      <c r="E18" s="19">
        <f>SUBTOTAL(109,tblDetails[STRATEGY MANAGER])</f>
        <v>123450</v>
      </c>
      <c r="F18" s="19">
        <f>SUBTOTAL(109,tblDetails[DESIGN SPECIALIST])</f>
        <v>106000</v>
      </c>
      <c r="G18" s="19">
        <f>SUBTOTAL(109,tblDetails[EVENT STAFF])</f>
        <v>49320</v>
      </c>
      <c r="H18" s="19">
        <f>SUBTOTAL(109,tblDetails[ADMIN STAFF])</f>
        <v>53490</v>
      </c>
    </row>
    <row r="19" spans="2:8" x14ac:dyDescent="0.2">
      <c r="B19" s="18" t="s">
        <v>74</v>
      </c>
      <c r="C19" s="19">
        <f>SUBTOTAL(109,tblDetails[[ACCOUNT MANAGER ]])</f>
        <v>273960</v>
      </c>
      <c r="D19" s="19">
        <f>SUBTOTAL(109,tblDetails[[PROJECT MANAGER ]])</f>
        <v>324540</v>
      </c>
      <c r="E19" s="19">
        <f>SUBTOTAL(109,tblDetails[[STRATEGY MANAGER ]])</f>
        <v>126150</v>
      </c>
      <c r="F19" s="19">
        <f>SUBTOTAL(109,tblDetails[[DESIGN SPECIALIST ]])</f>
        <v>104950</v>
      </c>
      <c r="G19" s="19">
        <f>SUBTOTAL(109,tblDetails[[EVENT STAFF ]])</f>
        <v>48160</v>
      </c>
      <c r="H19" s="19">
        <f>SUBTOTAL(109,tblDetails[[ADMIN STAFF ]])</f>
        <v>53460</v>
      </c>
    </row>
    <row r="20" spans="2:8" x14ac:dyDescent="0.2">
      <c r="B20" s="18" t="s">
        <v>73</v>
      </c>
      <c r="C20" s="20">
        <f>C18/$C$14</f>
        <v>1513</v>
      </c>
      <c r="D20" s="20">
        <f t="shared" ref="D20:H20" si="0">D18/$C$14</f>
        <v>1774</v>
      </c>
      <c r="E20" s="20">
        <f t="shared" si="0"/>
        <v>685.83333333333337</v>
      </c>
      <c r="F20" s="20">
        <f t="shared" si="0"/>
        <v>588.88888888888891</v>
      </c>
      <c r="G20" s="20">
        <f t="shared" si="0"/>
        <v>274</v>
      </c>
      <c r="H20" s="20">
        <f t="shared" si="0"/>
        <v>297.16666666666669</v>
      </c>
    </row>
    <row r="21" spans="2:8" x14ac:dyDescent="0.2">
      <c r="B21" s="18" t="s">
        <v>75</v>
      </c>
      <c r="C21" s="20">
        <f>C19/$C$14</f>
        <v>1522</v>
      </c>
      <c r="D21" s="20">
        <f>D19/$C$14</f>
        <v>1803</v>
      </c>
      <c r="E21" s="20">
        <f>E19/$C$14</f>
        <v>700.83333333333337</v>
      </c>
      <c r="F21" s="20">
        <f>F19/$C$14</f>
        <v>583.05555555555554</v>
      </c>
      <c r="G21" s="20">
        <f>G19/$C$14</f>
        <v>267.55555555555554</v>
      </c>
      <c r="H21" s="20">
        <f>H19/$C$14</f>
        <v>297</v>
      </c>
    </row>
  </sheetData>
  <printOptions horizontalCentered="1"/>
  <pageMargins left="0.4" right="0.4" top="0.4" bottom="0.4" header="0.3" footer="0.3"/>
  <pageSetup scale="85" orientation="landscape" horizontalDpi="4294967293"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pageSetUpPr fitToPage="1"/>
  </sheetPr>
  <dimension ref="B1:W29"/>
  <sheetViews>
    <sheetView showGridLines="0" topLeftCell="A27" zoomScale="80" zoomScaleNormal="80" workbookViewId="0"/>
  </sheetViews>
  <sheetFormatPr defaultRowHeight="14.25" x14ac:dyDescent="0.2"/>
  <cols>
    <col min="1" max="1" width="1.7109375" style="1" customWidth="1"/>
    <col min="2" max="2" width="25.5703125" style="1" customWidth="1"/>
    <col min="3" max="3" width="23.85546875" style="1" customWidth="1"/>
    <col min="4" max="7" width="11.85546875" style="1" customWidth="1"/>
    <col min="8" max="8" width="11.140625" style="1" bestFit="1" customWidth="1"/>
    <col min="9" max="9" width="8.140625" style="1" bestFit="1" customWidth="1"/>
    <col min="10" max="10" width="11.140625" style="1" bestFit="1" customWidth="1"/>
    <col min="11" max="11" width="10.28515625" style="1" bestFit="1" customWidth="1"/>
    <col min="12" max="13" width="10" style="1" hidden="1" customWidth="1"/>
    <col min="14" max="14" width="10.28515625" style="1" hidden="1" customWidth="1"/>
    <col min="15" max="15" width="11.42578125" style="1" hidden="1" customWidth="1"/>
    <col min="16" max="16" width="7.42578125" style="1" hidden="1" customWidth="1"/>
    <col min="17" max="17" width="7.140625" style="1" hidden="1" customWidth="1"/>
    <col min="18" max="19" width="12.28515625" style="1" hidden="1" customWidth="1"/>
    <col min="20" max="20" width="12.5703125" style="1" hidden="1" customWidth="1"/>
    <col min="21" max="21" width="13.7109375" style="1" hidden="1" customWidth="1"/>
    <col min="22" max="22" width="14.5703125" style="1" hidden="1" customWidth="1"/>
    <col min="23" max="23" width="15.42578125" style="1" hidden="1" customWidth="1"/>
    <col min="24" max="16384" width="9.140625" style="1"/>
  </cols>
  <sheetData>
    <row r="1" spans="2:23" ht="9.9499999999999993" customHeight="1" x14ac:dyDescent="0.2"/>
    <row r="2" spans="2:23" ht="25.5" x14ac:dyDescent="0.35">
      <c r="B2" s="2" t="str">
        <f>'PROJECT PARAMETERS'!B2</f>
        <v>[Company Name]</v>
      </c>
      <c r="C2" s="2"/>
      <c r="D2" s="2"/>
      <c r="E2" s="2"/>
      <c r="F2" s="2"/>
      <c r="G2" s="2"/>
      <c r="H2" s="2"/>
      <c r="I2" s="2"/>
      <c r="J2" s="2"/>
      <c r="K2" s="2"/>
    </row>
    <row r="3" spans="2:23" ht="19.5" x14ac:dyDescent="0.25">
      <c r="B3" s="3" t="s">
        <v>1</v>
      </c>
      <c r="C3" s="3"/>
      <c r="D3" s="3"/>
      <c r="E3" s="3"/>
      <c r="F3" s="3"/>
      <c r="G3" s="3"/>
      <c r="H3" s="3"/>
      <c r="I3" s="3"/>
      <c r="J3" s="3"/>
      <c r="K3" s="3"/>
    </row>
    <row r="4" spans="2:23" ht="15" x14ac:dyDescent="0.2">
      <c r="B4" s="4" t="s">
        <v>2</v>
      </c>
      <c r="C4" s="4"/>
      <c r="D4" s="4"/>
      <c r="E4" s="4"/>
      <c r="F4" s="4"/>
      <c r="G4" s="4"/>
      <c r="H4" s="4"/>
      <c r="I4" s="4"/>
      <c r="J4" s="4"/>
      <c r="K4" s="4"/>
    </row>
    <row r="5" spans="2:23" x14ac:dyDescent="0.2">
      <c r="L5" s="21" t="s">
        <v>52</v>
      </c>
      <c r="M5" s="22"/>
      <c r="N5" s="22"/>
      <c r="O5" s="22"/>
      <c r="P5" s="22"/>
      <c r="Q5" s="23"/>
      <c r="R5" s="21" t="s">
        <v>53</v>
      </c>
      <c r="S5" s="22"/>
      <c r="T5" s="22"/>
      <c r="U5" s="22"/>
      <c r="V5" s="22"/>
      <c r="W5" s="23"/>
    </row>
    <row r="6" spans="2:23" ht="25.5" x14ac:dyDescent="0.2">
      <c r="B6" s="16" t="s">
        <v>37</v>
      </c>
      <c r="C6" s="16" t="s">
        <v>38</v>
      </c>
      <c r="D6" s="16" t="s">
        <v>39</v>
      </c>
      <c r="E6" s="16" t="s">
        <v>40</v>
      </c>
      <c r="F6" s="16" t="s">
        <v>35</v>
      </c>
      <c r="G6" s="16" t="s">
        <v>36</v>
      </c>
      <c r="H6" s="16" t="s">
        <v>41</v>
      </c>
      <c r="I6" s="16" t="s">
        <v>43</v>
      </c>
      <c r="J6" s="16" t="s">
        <v>42</v>
      </c>
      <c r="K6" s="16" t="s">
        <v>44</v>
      </c>
      <c r="L6" s="12" t="s">
        <v>46</v>
      </c>
      <c r="M6" s="12" t="s">
        <v>47</v>
      </c>
      <c r="N6" s="12" t="s">
        <v>48</v>
      </c>
      <c r="O6" s="12" t="s">
        <v>49</v>
      </c>
      <c r="P6" s="12" t="s">
        <v>50</v>
      </c>
      <c r="Q6" s="12" t="s">
        <v>51</v>
      </c>
      <c r="R6" s="10" t="s">
        <v>54</v>
      </c>
      <c r="S6" s="10" t="s">
        <v>55</v>
      </c>
      <c r="T6" s="10" t="s">
        <v>56</v>
      </c>
      <c r="U6" s="10" t="s">
        <v>57</v>
      </c>
      <c r="V6" s="10" t="s">
        <v>59</v>
      </c>
      <c r="W6" s="10" t="s">
        <v>58</v>
      </c>
    </row>
    <row r="7" spans="2:23" x14ac:dyDescent="0.2">
      <c r="B7" t="s">
        <v>12</v>
      </c>
      <c r="C7" t="s">
        <v>5</v>
      </c>
      <c r="D7" s="11">
        <v>41434</v>
      </c>
      <c r="E7" s="11">
        <v>41493</v>
      </c>
      <c r="F7" s="11">
        <v>41454</v>
      </c>
      <c r="G7" s="11">
        <v>41520</v>
      </c>
      <c r="H7">
        <v>200</v>
      </c>
      <c r="I7">
        <v>220</v>
      </c>
      <c r="J7">
        <f>DAYS360(tblDetails[[#This Row],[ESTIMATED START]],tblDetails[[#This Row],[ESTIMATED FINISH]],FALSE)</f>
        <v>58</v>
      </c>
      <c r="K7">
        <f>DAYS360(tblDetails[[#This Row],[ACTUAL START]],tblDetails[[#This Row],[ACTUAL FINISH]],FALSE)</f>
        <v>64</v>
      </c>
      <c r="L7" s="13">
        <f>INDEX(tblParameters[],MATCH(tblDetails[[#This Row],[PROJECT TYPE]],tblParameters[PROJECT TYPE],0),MATCH(tblDetails[[#Headers],[ACCOUNT MANAGER]],tblParameters[#Headers],0))*INDEX('PROJECT PARAMETERS'!$B$14:$H$14,1,MATCH(tblDetails[[#Headers],[ACCOUNT MANAGER]],tblParameters[#Headers],0))*tblDetails[[#This Row],[ESTIMATED WORK]]</f>
        <v>7200</v>
      </c>
      <c r="M7" s="13">
        <f>INDEX(tblParameters[],MATCH(tblDetails[[#This Row],[PROJECT TYPE]],tblParameters[PROJECT TYPE],0),MATCH(tblDetails[[#Headers],[PROJECT MANAGER]],tblParameters[#Headers],0))*INDEX('PROJECT PARAMETERS'!$B$14:$H$14,1,MATCH(tblDetails[[#Headers],[PROJECT MANAGER]],tblParameters[#Headers],0))*tblDetails[[#This Row],[ESTIMATED WORK]]</f>
        <v>2400</v>
      </c>
      <c r="N7" s="13">
        <f>INDEX(tblParameters[],MATCH(tblDetails[[#This Row],[PROJECT TYPE]],tblParameters[PROJECT TYPE],0),MATCH(tblDetails[[#Headers],[STRATEGY MANAGER]],tblParameters[#Headers],0))*INDEX('PROJECT PARAMETERS'!$B$14:$H$14,1,MATCH(tblDetails[[#Headers],[STRATEGY MANAGER]],tblParameters[#Headers],0))*tblDetails[[#This Row],[ESTIMATED WORK]]</f>
        <v>18000</v>
      </c>
      <c r="O7" s="13">
        <f>INDEX(tblParameters[],MATCH(tblDetails[[#This Row],[PROJECT TYPE]],tblParameters[PROJECT TYPE],0),MATCH(tblDetails[[#Headers],[DESIGN SPECIALIST]],tblParameters[#Headers],0))*INDEX('PROJECT PARAMETERS'!$B$14:$H$14,1,MATCH(tblDetails[[#Headers],[DESIGN SPECIALIST]],tblParameters[#Headers],0))*tblDetails[[#This Row],[ESTIMATED WORK]]</f>
        <v>0</v>
      </c>
      <c r="P7" s="13">
        <f>INDEX(tblParameters[],MATCH(tblDetails[[#This Row],[PROJECT TYPE]],tblParameters[PROJECT TYPE],0),MATCH(tblDetails[[#Headers],[EVENT STAFF]],tblParameters[#Headers],0))*INDEX('PROJECT PARAMETERS'!$B$14:$H$14,1,MATCH(tblDetails[[#Headers],[EVENT STAFF]],tblParameters[#Headers],0))*tblDetails[[#This Row],[ESTIMATED WORK]]</f>
        <v>0</v>
      </c>
      <c r="Q7" s="13">
        <f>INDEX(tblParameters[],MATCH(tblDetails[[#This Row],[PROJECT TYPE]],tblParameters[PROJECT TYPE],0),MATCH(tblDetails[[#Headers],[ADMIN STAFF]],tblParameters[#Headers],0))*INDEX('PROJECT PARAMETERS'!$B$14:$H$14,1,MATCH(tblDetails[[#Headers],[ADMIN STAFF]],tblParameters[#Headers],0))*tblDetails[[#This Row],[ESTIMATED WORK]]</f>
        <v>1200</v>
      </c>
      <c r="R7" s="13">
        <f>INDEX(tblParameters[],MATCH(tblDetails[[#This Row],[PROJECT TYPE]],tblParameters[PROJECT TYPE],0),MATCH(tblDetails[[#Headers],[ACCOUNT MANAGER]],tblParameters[#Headers],0))*INDEX('PROJECT PARAMETERS'!$B$14:$H$14,1,MATCH(tblDetails[[#Headers],[ACCOUNT MANAGER]],tblParameters[#Headers],0))*tblDetails[[#This Row],[ACTUAL WORK]]</f>
        <v>7920</v>
      </c>
      <c r="S7" s="13">
        <f>INDEX(tblParameters[],MATCH(tblDetails[[#This Row],[PROJECT TYPE]],tblParameters[PROJECT TYPE],0),MATCH(tblDetails[[#Headers],[PROJECT MANAGER]],tblParameters[#Headers],0))*INDEX('PROJECT PARAMETERS'!$B$14:$H$14,1,MATCH(tblDetails[[#Headers],[PROJECT MANAGER]],tblParameters[#Headers],0))*tblDetails[[#This Row],[ACTUAL WORK]]</f>
        <v>2640</v>
      </c>
      <c r="T7" s="13">
        <f>INDEX(tblParameters[],MATCH(tblDetails[[#This Row],[PROJECT TYPE]],tblParameters[PROJECT TYPE],0),MATCH(tblDetails[[#Headers],[STRATEGY MANAGER]],tblParameters[#Headers],0))*INDEX('PROJECT PARAMETERS'!$B$14:$H$14,1,MATCH(tblDetails[[#Headers],[STRATEGY MANAGER]],tblParameters[#Headers],0))*tblDetails[[#This Row],[ACTUAL WORK]]</f>
        <v>19800</v>
      </c>
      <c r="U7" s="13">
        <f>INDEX(tblParameters[],MATCH(tblDetails[[#This Row],[PROJECT TYPE]],tblParameters[PROJECT TYPE],0),MATCH(tblDetails[[#Headers],[DESIGN SPECIALIST]],tblParameters[#Headers],0))*INDEX('PROJECT PARAMETERS'!$B$14:$H$14,1,MATCH(tblDetails[[#Headers],[DESIGN SPECIALIST]],tblParameters[#Headers],0))*tblDetails[[#This Row],[ACTUAL WORK]]</f>
        <v>0</v>
      </c>
      <c r="V7" s="13">
        <f>INDEX(tblParameters[],MATCH(tblDetails[[#This Row],[PROJECT TYPE]],tblParameters[PROJECT TYPE],0),MATCH(tblDetails[[#Headers],[EVENT STAFF]],tblParameters[#Headers],0))*INDEX('PROJECT PARAMETERS'!$B$14:$H$14,1,MATCH(tblDetails[[#Headers],[EVENT STAFF]],tblParameters[#Headers],0))*tblDetails[[#This Row],[ACTUAL WORK]]</f>
        <v>0</v>
      </c>
      <c r="W7" s="13">
        <f>INDEX(tblParameters[],MATCH(tblDetails[[#This Row],[PROJECT TYPE]],tblParameters[PROJECT TYPE],0),MATCH(tblDetails[[#Headers],[ADMIN STAFF]],tblParameters[#Headers],0))*INDEX('PROJECT PARAMETERS'!$B$14:$H$14,1,MATCH(tblDetails[[#Headers],[ADMIN STAFF]],tblParameters[#Headers],0))*tblDetails[[#This Row],[ACTUAL WORK]]</f>
        <v>1320</v>
      </c>
    </row>
    <row r="8" spans="2:23" x14ac:dyDescent="0.2">
      <c r="B8" t="s">
        <v>13</v>
      </c>
      <c r="C8" t="s">
        <v>6</v>
      </c>
      <c r="D8" s="11">
        <v>41450</v>
      </c>
      <c r="E8" s="11">
        <v>41482</v>
      </c>
      <c r="F8" s="11">
        <v>41470</v>
      </c>
      <c r="G8" s="11">
        <v>41511</v>
      </c>
      <c r="H8">
        <v>400</v>
      </c>
      <c r="I8">
        <v>390</v>
      </c>
      <c r="J8">
        <f>DAYS360(tblDetails[[#This Row],[ESTIMATED START]],tblDetails[[#This Row],[ESTIMATED FINISH]],FALSE)</f>
        <v>32</v>
      </c>
      <c r="K8">
        <f>DAYS360(tblDetails[[#This Row],[ACTUAL START]],tblDetails[[#This Row],[ACTUAL FINISH]],FALSE)</f>
        <v>40</v>
      </c>
      <c r="L8" s="13">
        <f>INDEX(tblParameters[],MATCH(tblDetails[[#This Row],[PROJECT TYPE]],tblParameters[PROJECT TYPE],0),MATCH(tblDetails[[#Headers],[ACCOUNT MANAGER]],tblParameters[#Headers],0))*INDEX('PROJECT PARAMETERS'!$B$14:$H$14,1,MATCH(tblDetails[[#Headers],[ACCOUNT MANAGER]],tblParameters[#Headers],0))*tblDetails[[#This Row],[ESTIMATED WORK]]</f>
        <v>14400</v>
      </c>
      <c r="M8" s="13">
        <f>INDEX(tblParameters[],MATCH(tblDetails[[#This Row],[PROJECT TYPE]],tblParameters[PROJECT TYPE],0),MATCH(tblDetails[[#Headers],[PROJECT MANAGER]],tblParameters[#Headers],0))*INDEX('PROJECT PARAMETERS'!$B$14:$H$14,1,MATCH(tblDetails[[#Headers],[PROJECT MANAGER]],tblParameters[#Headers],0))*tblDetails[[#This Row],[ESTIMATED WORK]]</f>
        <v>24000</v>
      </c>
      <c r="N8" s="13">
        <f>INDEX(tblParameters[],MATCH(tblDetails[[#This Row],[PROJECT TYPE]],tblParameters[PROJECT TYPE],0),MATCH(tblDetails[[#Headers],[STRATEGY MANAGER]],tblParameters[#Headers],0))*INDEX('PROJECT PARAMETERS'!$B$14:$H$14,1,MATCH(tblDetails[[#Headers],[STRATEGY MANAGER]],tblParameters[#Headers],0))*tblDetails[[#This Row],[ESTIMATED WORK]]</f>
        <v>6000</v>
      </c>
      <c r="O8" s="13">
        <f>INDEX(tblParameters[],MATCH(tblDetails[[#This Row],[PROJECT TYPE]],tblParameters[PROJECT TYPE],0),MATCH(tblDetails[[#Headers],[DESIGN SPECIALIST]],tblParameters[#Headers],0))*INDEX('PROJECT PARAMETERS'!$B$14:$H$14,1,MATCH(tblDetails[[#Headers],[DESIGN SPECIALIST]],tblParameters[#Headers],0))*tblDetails[[#This Row],[ESTIMATED WORK]]</f>
        <v>4000</v>
      </c>
      <c r="P8" s="13">
        <f>INDEX(tblParameters[],MATCH(tblDetails[[#This Row],[PROJECT TYPE]],tblParameters[PROJECT TYPE],0),MATCH(tblDetails[[#Headers],[EVENT STAFF]],tblParameters[#Headers],0))*INDEX('PROJECT PARAMETERS'!$B$14:$H$14,1,MATCH(tblDetails[[#Headers],[EVENT STAFF]],tblParameters[#Headers],0))*tblDetails[[#This Row],[ESTIMATED WORK]]</f>
        <v>0</v>
      </c>
      <c r="Q8" s="13">
        <f>INDEX(tblParameters[],MATCH(tblDetails[[#This Row],[PROJECT TYPE]],tblParameters[PROJECT TYPE],0),MATCH(tblDetails[[#Headers],[ADMIN STAFF]],tblParameters[#Headers],0))*INDEX('PROJECT PARAMETERS'!$B$14:$H$14,1,MATCH(tblDetails[[#Headers],[ADMIN STAFF]],tblParameters[#Headers],0))*tblDetails[[#This Row],[ESTIMATED WORK]]</f>
        <v>2400</v>
      </c>
      <c r="R8" s="13">
        <f>INDEX(tblParameters[],MATCH(tblDetails[[#This Row],[PROJECT TYPE]],tblParameters[PROJECT TYPE],0),MATCH(tblDetails[[#Headers],[ACCOUNT MANAGER]],tblParameters[#Headers],0))*INDEX('PROJECT PARAMETERS'!$B$14:$H$14,1,MATCH(tblDetails[[#Headers],[ACCOUNT MANAGER]],tblParameters[#Headers],0))*tblDetails[[#This Row],[ACTUAL WORK]]</f>
        <v>14040</v>
      </c>
      <c r="S8" s="13">
        <f>INDEX(tblParameters[],MATCH(tblDetails[[#This Row],[PROJECT TYPE]],tblParameters[PROJECT TYPE],0),MATCH(tblDetails[[#Headers],[PROJECT MANAGER]],tblParameters[#Headers],0))*INDEX('PROJECT PARAMETERS'!$B$14:$H$14,1,MATCH(tblDetails[[#Headers],[PROJECT MANAGER]],tblParameters[#Headers],0))*tblDetails[[#This Row],[ACTUAL WORK]]</f>
        <v>23400</v>
      </c>
      <c r="T8" s="13">
        <f>INDEX(tblParameters[],MATCH(tblDetails[[#This Row],[PROJECT TYPE]],tblParameters[PROJECT TYPE],0),MATCH(tblDetails[[#Headers],[STRATEGY MANAGER]],tblParameters[#Headers],0))*INDEX('PROJECT PARAMETERS'!$B$14:$H$14,1,MATCH(tblDetails[[#Headers],[STRATEGY MANAGER]],tblParameters[#Headers],0))*tblDetails[[#This Row],[ACTUAL WORK]]</f>
        <v>5850</v>
      </c>
      <c r="U8" s="13">
        <f>INDEX(tblParameters[],MATCH(tblDetails[[#This Row],[PROJECT TYPE]],tblParameters[PROJECT TYPE],0),MATCH(tblDetails[[#Headers],[DESIGN SPECIALIST]],tblParameters[#Headers],0))*INDEX('PROJECT PARAMETERS'!$B$14:$H$14,1,MATCH(tblDetails[[#Headers],[DESIGN SPECIALIST]],tblParameters[#Headers],0))*tblDetails[[#This Row],[ACTUAL WORK]]</f>
        <v>3900</v>
      </c>
      <c r="V8" s="13">
        <f>INDEX(tblParameters[],MATCH(tblDetails[[#This Row],[PROJECT TYPE]],tblParameters[PROJECT TYPE],0),MATCH(tblDetails[[#Headers],[EVENT STAFF]],tblParameters[#Headers],0))*INDEX('PROJECT PARAMETERS'!$B$14:$H$14,1,MATCH(tblDetails[[#Headers],[EVENT STAFF]],tblParameters[#Headers],0))*tblDetails[[#This Row],[ACTUAL WORK]]</f>
        <v>0</v>
      </c>
      <c r="W8" s="13">
        <f>INDEX(tblParameters[],MATCH(tblDetails[[#This Row],[PROJECT TYPE]],tblParameters[PROJECT TYPE],0),MATCH(tblDetails[[#Headers],[ADMIN STAFF]],tblParameters[#Headers],0))*INDEX('PROJECT PARAMETERS'!$B$14:$H$14,1,MATCH(tblDetails[[#Headers],[ADMIN STAFF]],tblParameters[#Headers],0))*tblDetails[[#This Row],[ACTUAL WORK]]</f>
        <v>2340</v>
      </c>
    </row>
    <row r="9" spans="2:23" x14ac:dyDescent="0.2">
      <c r="B9" t="s">
        <v>14</v>
      </c>
      <c r="C9" t="s">
        <v>7</v>
      </c>
      <c r="D9" s="11">
        <v>41467</v>
      </c>
      <c r="E9" s="11">
        <v>41536</v>
      </c>
      <c r="F9" s="11">
        <v>41493</v>
      </c>
      <c r="G9" s="11">
        <v>41557</v>
      </c>
      <c r="H9">
        <v>500</v>
      </c>
      <c r="I9">
        <v>500</v>
      </c>
      <c r="J9">
        <f>DAYS360(tblDetails[[#This Row],[ESTIMATED START]],tblDetails[[#This Row],[ESTIMATED FINISH]],FALSE)</f>
        <v>67</v>
      </c>
      <c r="K9">
        <f>DAYS360(tblDetails[[#This Row],[ACTUAL START]],tblDetails[[#This Row],[ACTUAL FINISH]],FALSE)</f>
        <v>63</v>
      </c>
      <c r="L9" s="13">
        <f>INDEX(tblParameters[],MATCH(tblDetails[[#This Row],[PROJECT TYPE]],tblParameters[PROJECT TYPE],0),MATCH(tblDetails[[#Headers],[ACCOUNT MANAGER]],tblParameters[#Headers],0))*INDEX('PROJECT PARAMETERS'!$B$14:$H$14,1,MATCH(tblDetails[[#Headers],[ACCOUNT MANAGER]],tblParameters[#Headers],0))*tblDetails[[#This Row],[ESTIMATED WORK]]</f>
        <v>18000</v>
      </c>
      <c r="M9" s="13">
        <f>INDEX(tblParameters[],MATCH(tblDetails[[#This Row],[PROJECT TYPE]],tblParameters[PROJECT TYPE],0),MATCH(tblDetails[[#Headers],[PROJECT MANAGER]],tblParameters[#Headers],0))*INDEX('PROJECT PARAMETERS'!$B$14:$H$14,1,MATCH(tblDetails[[#Headers],[PROJECT MANAGER]],tblParameters[#Headers],0))*tblDetails[[#This Row],[ESTIMATED WORK]]</f>
        <v>12000</v>
      </c>
      <c r="N9" s="13">
        <f>INDEX(tblParameters[],MATCH(tblDetails[[#This Row],[PROJECT TYPE]],tblParameters[PROJECT TYPE],0),MATCH(tblDetails[[#Headers],[STRATEGY MANAGER]],tblParameters[#Headers],0))*INDEX('PROJECT PARAMETERS'!$B$14:$H$14,1,MATCH(tblDetails[[#Headers],[STRATEGY MANAGER]],tblParameters[#Headers],0))*tblDetails[[#This Row],[ESTIMATED WORK]]</f>
        <v>0</v>
      </c>
      <c r="O9" s="13">
        <f>INDEX(tblParameters[],MATCH(tblDetails[[#This Row],[PROJECT TYPE]],tblParameters[PROJECT TYPE],0),MATCH(tblDetails[[#Headers],[DESIGN SPECIALIST]],tblParameters[#Headers],0))*INDEX('PROJECT PARAMETERS'!$B$14:$H$14,1,MATCH(tblDetails[[#Headers],[DESIGN SPECIALIST]],tblParameters[#Headers],0))*tblDetails[[#This Row],[ESTIMATED WORK]]</f>
        <v>25000</v>
      </c>
      <c r="P9" s="13">
        <f>INDEX(tblParameters[],MATCH(tblDetails[[#This Row],[PROJECT TYPE]],tblParameters[PROJECT TYPE],0),MATCH(tblDetails[[#Headers],[EVENT STAFF]],tblParameters[#Headers],0))*INDEX('PROJECT PARAMETERS'!$B$14:$H$14,1,MATCH(tblDetails[[#Headers],[EVENT STAFF]],tblParameters[#Headers],0))*tblDetails[[#This Row],[ESTIMATED WORK]]</f>
        <v>0</v>
      </c>
      <c r="Q9" s="13">
        <f>INDEX(tblParameters[],MATCH(tblDetails[[#This Row],[PROJECT TYPE]],tblParameters[PROJECT TYPE],0),MATCH(tblDetails[[#Headers],[ADMIN STAFF]],tblParameters[#Headers],0))*INDEX('PROJECT PARAMETERS'!$B$14:$H$14,1,MATCH(tblDetails[[#Headers],[ADMIN STAFF]],tblParameters[#Headers],0))*tblDetails[[#This Row],[ESTIMATED WORK]]</f>
        <v>3000</v>
      </c>
      <c r="R9" s="13">
        <f>INDEX(tblParameters[],MATCH(tblDetails[[#This Row],[PROJECT TYPE]],tblParameters[PROJECT TYPE],0),MATCH(tblDetails[[#Headers],[ACCOUNT MANAGER]],tblParameters[#Headers],0))*INDEX('PROJECT PARAMETERS'!$B$14:$H$14,1,MATCH(tblDetails[[#Headers],[ACCOUNT MANAGER]],tblParameters[#Headers],0))*tblDetails[[#This Row],[ACTUAL WORK]]</f>
        <v>18000</v>
      </c>
      <c r="S9" s="13">
        <f>INDEX(tblParameters[],MATCH(tblDetails[[#This Row],[PROJECT TYPE]],tblParameters[PROJECT TYPE],0),MATCH(tblDetails[[#Headers],[PROJECT MANAGER]],tblParameters[#Headers],0))*INDEX('PROJECT PARAMETERS'!$B$14:$H$14,1,MATCH(tblDetails[[#Headers],[PROJECT MANAGER]],tblParameters[#Headers],0))*tblDetails[[#This Row],[ACTUAL WORK]]</f>
        <v>12000</v>
      </c>
      <c r="T9" s="13">
        <f>INDEX(tblParameters[],MATCH(tblDetails[[#This Row],[PROJECT TYPE]],tblParameters[PROJECT TYPE],0),MATCH(tblDetails[[#Headers],[STRATEGY MANAGER]],tblParameters[#Headers],0))*INDEX('PROJECT PARAMETERS'!$B$14:$H$14,1,MATCH(tblDetails[[#Headers],[STRATEGY MANAGER]],tblParameters[#Headers],0))*tblDetails[[#This Row],[ACTUAL WORK]]</f>
        <v>0</v>
      </c>
      <c r="U9" s="13">
        <f>INDEX(tblParameters[],MATCH(tblDetails[[#This Row],[PROJECT TYPE]],tblParameters[PROJECT TYPE],0),MATCH(tblDetails[[#Headers],[DESIGN SPECIALIST]],tblParameters[#Headers],0))*INDEX('PROJECT PARAMETERS'!$B$14:$H$14,1,MATCH(tblDetails[[#Headers],[DESIGN SPECIALIST]],tblParameters[#Headers],0))*tblDetails[[#This Row],[ACTUAL WORK]]</f>
        <v>25000</v>
      </c>
      <c r="V9" s="13">
        <f>INDEX(tblParameters[],MATCH(tblDetails[[#This Row],[PROJECT TYPE]],tblParameters[PROJECT TYPE],0),MATCH(tblDetails[[#Headers],[EVENT STAFF]],tblParameters[#Headers],0))*INDEX('PROJECT PARAMETERS'!$B$14:$H$14,1,MATCH(tblDetails[[#Headers],[EVENT STAFF]],tblParameters[#Headers],0))*tblDetails[[#This Row],[ACTUAL WORK]]</f>
        <v>0</v>
      </c>
      <c r="W9" s="13">
        <f>INDEX(tblParameters[],MATCH(tblDetails[[#This Row],[PROJECT TYPE]],tblParameters[PROJECT TYPE],0),MATCH(tblDetails[[#Headers],[ADMIN STAFF]],tblParameters[#Headers],0))*INDEX('PROJECT PARAMETERS'!$B$14:$H$14,1,MATCH(tblDetails[[#Headers],[ADMIN STAFF]],tblParameters[#Headers],0))*tblDetails[[#This Row],[ACTUAL WORK]]</f>
        <v>3000</v>
      </c>
    </row>
    <row r="10" spans="2:23" x14ac:dyDescent="0.2">
      <c r="B10" t="s">
        <v>15</v>
      </c>
      <c r="C10" t="s">
        <v>8</v>
      </c>
      <c r="D10" s="11">
        <v>41485</v>
      </c>
      <c r="E10" s="11">
        <v>41545</v>
      </c>
      <c r="F10" s="11">
        <v>41531</v>
      </c>
      <c r="G10" s="11">
        <v>41591</v>
      </c>
      <c r="H10">
        <v>150</v>
      </c>
      <c r="I10">
        <v>145</v>
      </c>
      <c r="J10">
        <f>DAYS360(tblDetails[[#This Row],[ESTIMATED START]],tblDetails[[#This Row],[ESTIMATED FINISH]],FALSE)</f>
        <v>58</v>
      </c>
      <c r="K10">
        <f>DAYS360(tblDetails[[#This Row],[ACTUAL START]],tblDetails[[#This Row],[ACTUAL FINISH]],FALSE)</f>
        <v>59</v>
      </c>
      <c r="L10" s="13">
        <f>INDEX(tblParameters[],MATCH(tblDetails[[#This Row],[PROJECT TYPE]],tblParameters[PROJECT TYPE],0),MATCH(tblDetails[[#Headers],[ACCOUNT MANAGER]],tblParameters[#Headers],0))*INDEX('PROJECT PARAMETERS'!$B$14:$H$14,1,MATCH(tblDetails[[#Headers],[ACCOUNT MANAGER]],tblParameters[#Headers],0))*tblDetails[[#This Row],[ESTIMATED WORK]]</f>
        <v>5400</v>
      </c>
      <c r="M10" s="13">
        <f>INDEX(tblParameters[],MATCH(tblDetails[[#This Row],[PROJECT TYPE]],tblParameters[PROJECT TYPE],0),MATCH(tblDetails[[#Headers],[PROJECT MANAGER]],tblParameters[#Headers],0))*INDEX('PROJECT PARAMETERS'!$B$14:$H$14,1,MATCH(tblDetails[[#Headers],[PROJECT MANAGER]],tblParameters[#Headers],0))*tblDetails[[#This Row],[ESTIMATED WORK]]</f>
        <v>10800</v>
      </c>
      <c r="N10" s="13">
        <f>INDEX(tblParameters[],MATCH(tblDetails[[#This Row],[PROJECT TYPE]],tblParameters[PROJECT TYPE],0),MATCH(tblDetails[[#Headers],[STRATEGY MANAGER]],tblParameters[#Headers],0))*INDEX('PROJECT PARAMETERS'!$B$14:$H$14,1,MATCH(tblDetails[[#Headers],[STRATEGY MANAGER]],tblParameters[#Headers],0))*tblDetails[[#This Row],[ESTIMATED WORK]]</f>
        <v>0</v>
      </c>
      <c r="O10"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0" s="13">
        <f>INDEX(tblParameters[],MATCH(tblDetails[[#This Row],[PROJECT TYPE]],tblParameters[PROJECT TYPE],0),MATCH(tblDetails[[#Headers],[EVENT STAFF]],tblParameters[#Headers],0))*INDEX('PROJECT PARAMETERS'!$B$14:$H$14,1,MATCH(tblDetails[[#Headers],[EVENT STAFF]],tblParameters[#Headers],0))*tblDetails[[#This Row],[ESTIMATED WORK]]</f>
        <v>1200</v>
      </c>
      <c r="Q10" s="13">
        <f>INDEX(tblParameters[],MATCH(tblDetails[[#This Row],[PROJECT TYPE]],tblParameters[PROJECT TYPE],0),MATCH(tblDetails[[#Headers],[ADMIN STAFF]],tblParameters[#Headers],0))*INDEX('PROJECT PARAMETERS'!$B$14:$H$14,1,MATCH(tblDetails[[#Headers],[ADMIN STAFF]],tblParameters[#Headers],0))*tblDetails[[#This Row],[ESTIMATED WORK]]</f>
        <v>900</v>
      </c>
      <c r="R10" s="13">
        <f>INDEX(tblParameters[],MATCH(tblDetails[[#This Row],[PROJECT TYPE]],tblParameters[PROJECT TYPE],0),MATCH(tblDetails[[#Headers],[ACCOUNT MANAGER]],tblParameters[#Headers],0))*INDEX('PROJECT PARAMETERS'!$B$14:$H$14,1,MATCH(tblDetails[[#Headers],[ACCOUNT MANAGER]],tblParameters[#Headers],0))*tblDetails[[#This Row],[ACTUAL WORK]]</f>
        <v>5220</v>
      </c>
      <c r="S10" s="13">
        <f>INDEX(tblParameters[],MATCH(tblDetails[[#This Row],[PROJECT TYPE]],tblParameters[PROJECT TYPE],0),MATCH(tblDetails[[#Headers],[PROJECT MANAGER]],tblParameters[#Headers],0))*INDEX('PROJECT PARAMETERS'!$B$14:$H$14,1,MATCH(tblDetails[[#Headers],[PROJECT MANAGER]],tblParameters[#Headers],0))*tblDetails[[#This Row],[ACTUAL WORK]]</f>
        <v>10440</v>
      </c>
      <c r="T10" s="13">
        <f>INDEX(tblParameters[],MATCH(tblDetails[[#This Row],[PROJECT TYPE]],tblParameters[PROJECT TYPE],0),MATCH(tblDetails[[#Headers],[STRATEGY MANAGER]],tblParameters[#Headers],0))*INDEX('PROJECT PARAMETERS'!$B$14:$H$14,1,MATCH(tblDetails[[#Headers],[STRATEGY MANAGER]],tblParameters[#Headers],0))*tblDetails[[#This Row],[ACTUAL WORK]]</f>
        <v>0</v>
      </c>
      <c r="U10" s="13">
        <f>INDEX(tblParameters[],MATCH(tblDetails[[#This Row],[PROJECT TYPE]],tblParameters[PROJECT TYPE],0),MATCH(tblDetails[[#Headers],[DESIGN SPECIALIST]],tblParameters[#Headers],0))*INDEX('PROJECT PARAMETERS'!$B$14:$H$14,1,MATCH(tblDetails[[#Headers],[DESIGN SPECIALIST]],tblParameters[#Headers],0))*tblDetails[[#This Row],[ACTUAL WORK]]</f>
        <v>0</v>
      </c>
      <c r="V10" s="13">
        <f>INDEX(tblParameters[],MATCH(tblDetails[[#This Row],[PROJECT TYPE]],tblParameters[PROJECT TYPE],0),MATCH(tblDetails[[#Headers],[EVENT STAFF]],tblParameters[#Headers],0))*INDEX('PROJECT PARAMETERS'!$B$14:$H$14,1,MATCH(tblDetails[[#Headers],[EVENT STAFF]],tblParameters[#Headers],0))*tblDetails[[#This Row],[ACTUAL WORK]]</f>
        <v>1160</v>
      </c>
      <c r="W10" s="13">
        <f>INDEX(tblParameters[],MATCH(tblDetails[[#This Row],[PROJECT TYPE]],tblParameters[PROJECT TYPE],0),MATCH(tblDetails[[#Headers],[ADMIN STAFF]],tblParameters[#Headers],0))*INDEX('PROJECT PARAMETERS'!$B$14:$H$14,1,MATCH(tblDetails[[#Headers],[ADMIN STAFF]],tblParameters[#Headers],0))*tblDetails[[#This Row],[ACTUAL WORK]]</f>
        <v>870</v>
      </c>
    </row>
    <row r="11" spans="2:23" x14ac:dyDescent="0.2">
      <c r="B11" t="s">
        <v>16</v>
      </c>
      <c r="C11" t="s">
        <v>9</v>
      </c>
      <c r="D11" s="11">
        <v>41497</v>
      </c>
      <c r="E11" s="11">
        <v>41507</v>
      </c>
      <c r="F11" s="11">
        <v>41531</v>
      </c>
      <c r="G11" s="11">
        <v>41542</v>
      </c>
      <c r="H11">
        <v>250</v>
      </c>
      <c r="I11">
        <v>255</v>
      </c>
      <c r="J11">
        <f>DAYS360(tblDetails[[#This Row],[ESTIMATED START]],tblDetails[[#This Row],[ESTIMATED FINISH]],FALSE)</f>
        <v>10</v>
      </c>
      <c r="K11">
        <f>DAYS360(tblDetails[[#This Row],[ACTUAL START]],tblDetails[[#This Row],[ACTUAL FINISH]],FALSE)</f>
        <v>11</v>
      </c>
      <c r="L11" s="13">
        <f>INDEX(tblParameters[],MATCH(tblDetails[[#This Row],[PROJECT TYPE]],tblParameters[PROJECT TYPE],0),MATCH(tblDetails[[#Headers],[ACCOUNT MANAGER]],tblParameters[#Headers],0))*INDEX('PROJECT PARAMETERS'!$B$14:$H$14,1,MATCH(tblDetails[[#Headers],[ACCOUNT MANAGER]],tblParameters[#Headers],0))*tblDetails[[#This Row],[ESTIMATED WORK]]</f>
        <v>9000</v>
      </c>
      <c r="M11" s="13">
        <f>INDEX(tblParameters[],MATCH(tblDetails[[#This Row],[PROJECT TYPE]],tblParameters[PROJECT TYPE],0),MATCH(tblDetails[[#Headers],[PROJECT MANAGER]],tblParameters[#Headers],0))*INDEX('PROJECT PARAMETERS'!$B$14:$H$14,1,MATCH(tblDetails[[#Headers],[PROJECT MANAGER]],tblParameters[#Headers],0))*tblDetails[[#This Row],[ESTIMATED WORK]]</f>
        <v>3000</v>
      </c>
      <c r="N11" s="13">
        <f>INDEX(tblParameters[],MATCH(tblDetails[[#This Row],[PROJECT TYPE]],tblParameters[PROJECT TYPE],0),MATCH(tblDetails[[#Headers],[STRATEGY MANAGER]],tblParameters[#Headers],0))*INDEX('PROJECT PARAMETERS'!$B$14:$H$14,1,MATCH(tblDetails[[#Headers],[STRATEGY MANAGER]],tblParameters[#Headers],0))*tblDetails[[#This Row],[ESTIMATED WORK]]</f>
        <v>0</v>
      </c>
      <c r="O11"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1" s="13">
        <f>INDEX(tblParameters[],MATCH(tblDetails[[#This Row],[PROJECT TYPE]],tblParameters[PROJECT TYPE],0),MATCH(tblDetails[[#Headers],[EVENT STAFF]],tblParameters[#Headers],0))*INDEX('PROJECT PARAMETERS'!$B$14:$H$14,1,MATCH(tblDetails[[#Headers],[EVENT STAFF]],tblParameters[#Headers],0))*tblDetails[[#This Row],[ESTIMATED WORK]]</f>
        <v>12000</v>
      </c>
      <c r="Q11" s="13">
        <f>INDEX(tblParameters[],MATCH(tblDetails[[#This Row],[PROJECT TYPE]],tblParameters[PROJECT TYPE],0),MATCH(tblDetails[[#Headers],[ADMIN STAFF]],tblParameters[#Headers],0))*INDEX('PROJECT PARAMETERS'!$B$14:$H$14,1,MATCH(tblDetails[[#Headers],[ADMIN STAFF]],tblParameters[#Headers],0))*tblDetails[[#This Row],[ESTIMATED WORK]]</f>
        <v>1500</v>
      </c>
      <c r="R11" s="13">
        <f>INDEX(tblParameters[],MATCH(tblDetails[[#This Row],[PROJECT TYPE]],tblParameters[PROJECT TYPE],0),MATCH(tblDetails[[#Headers],[ACCOUNT MANAGER]],tblParameters[#Headers],0))*INDEX('PROJECT PARAMETERS'!$B$14:$H$14,1,MATCH(tblDetails[[#Headers],[ACCOUNT MANAGER]],tblParameters[#Headers],0))*tblDetails[[#This Row],[ACTUAL WORK]]</f>
        <v>9180</v>
      </c>
      <c r="S11" s="13">
        <f>INDEX(tblParameters[],MATCH(tblDetails[[#This Row],[PROJECT TYPE]],tblParameters[PROJECT TYPE],0),MATCH(tblDetails[[#Headers],[PROJECT MANAGER]],tblParameters[#Headers],0))*INDEX('PROJECT PARAMETERS'!$B$14:$H$14,1,MATCH(tblDetails[[#Headers],[PROJECT MANAGER]],tblParameters[#Headers],0))*tblDetails[[#This Row],[ACTUAL WORK]]</f>
        <v>3060</v>
      </c>
      <c r="T11" s="13">
        <f>INDEX(tblParameters[],MATCH(tblDetails[[#This Row],[PROJECT TYPE]],tblParameters[PROJECT TYPE],0),MATCH(tblDetails[[#Headers],[STRATEGY MANAGER]],tblParameters[#Headers],0))*INDEX('PROJECT PARAMETERS'!$B$14:$H$14,1,MATCH(tblDetails[[#Headers],[STRATEGY MANAGER]],tblParameters[#Headers],0))*tblDetails[[#This Row],[ACTUAL WORK]]</f>
        <v>0</v>
      </c>
      <c r="U11" s="13">
        <f>INDEX(tblParameters[],MATCH(tblDetails[[#This Row],[PROJECT TYPE]],tblParameters[PROJECT TYPE],0),MATCH(tblDetails[[#Headers],[DESIGN SPECIALIST]],tblParameters[#Headers],0))*INDEX('PROJECT PARAMETERS'!$B$14:$H$14,1,MATCH(tblDetails[[#Headers],[DESIGN SPECIALIST]],tblParameters[#Headers],0))*tblDetails[[#This Row],[ACTUAL WORK]]</f>
        <v>0</v>
      </c>
      <c r="V11" s="13">
        <f>INDEX(tblParameters[],MATCH(tblDetails[[#This Row],[PROJECT TYPE]],tblParameters[PROJECT TYPE],0),MATCH(tblDetails[[#Headers],[EVENT STAFF]],tblParameters[#Headers],0))*INDEX('PROJECT PARAMETERS'!$B$14:$H$14,1,MATCH(tblDetails[[#Headers],[EVENT STAFF]],tblParameters[#Headers],0))*tblDetails[[#This Row],[ACTUAL WORK]]</f>
        <v>12240</v>
      </c>
      <c r="W11" s="13">
        <f>INDEX(tblParameters[],MATCH(tblDetails[[#This Row],[PROJECT TYPE]],tblParameters[PROJECT TYPE],0),MATCH(tblDetails[[#Headers],[ADMIN STAFF]],tblParameters[#Headers],0))*INDEX('PROJECT PARAMETERS'!$B$14:$H$14,1,MATCH(tblDetails[[#Headers],[ADMIN STAFF]],tblParameters[#Headers],0))*tblDetails[[#This Row],[ACTUAL WORK]]</f>
        <v>1530</v>
      </c>
    </row>
    <row r="12" spans="2:23" x14ac:dyDescent="0.2">
      <c r="B12" t="s">
        <v>17</v>
      </c>
      <c r="C12" t="s">
        <v>10</v>
      </c>
      <c r="D12" s="11">
        <v>41508</v>
      </c>
      <c r="E12" s="11">
        <v>41549</v>
      </c>
      <c r="F12" s="11">
        <v>41545</v>
      </c>
      <c r="G12" s="11">
        <v>41574</v>
      </c>
      <c r="H12">
        <v>300</v>
      </c>
      <c r="I12">
        <v>310</v>
      </c>
      <c r="J12">
        <f>DAYS360(tblDetails[[#This Row],[ESTIMATED START]],tblDetails[[#This Row],[ESTIMATED FINISH]],FALSE)</f>
        <v>40</v>
      </c>
      <c r="K12">
        <f>DAYS360(tblDetails[[#This Row],[ACTUAL START]],tblDetails[[#This Row],[ACTUAL FINISH]],FALSE)</f>
        <v>29</v>
      </c>
      <c r="L12" s="13">
        <f>INDEX(tblParameters[],MATCH(tblDetails[[#This Row],[PROJECT TYPE]],tblParameters[PROJECT TYPE],0),MATCH(tblDetails[[#Headers],[ACCOUNT MANAGER]],tblParameters[#Headers],0))*INDEX('PROJECT PARAMETERS'!$B$14:$H$14,1,MATCH(tblDetails[[#Headers],[ACCOUNT MANAGER]],tblParameters[#Headers],0))*tblDetails[[#This Row],[ESTIMATED WORK]]</f>
        <v>10800</v>
      </c>
      <c r="M12" s="13">
        <f>INDEX(tblParameters[],MATCH(tblDetails[[#This Row],[PROJECT TYPE]],tblParameters[PROJECT TYPE],0),MATCH(tblDetails[[#Headers],[PROJECT MANAGER]],tblParameters[#Headers],0))*INDEX('PROJECT PARAMETERS'!$B$14:$H$14,1,MATCH(tblDetails[[#Headers],[PROJECT MANAGER]],tblParameters[#Headers],0))*tblDetails[[#This Row],[ESTIMATED WORK]]</f>
        <v>7200</v>
      </c>
      <c r="N12" s="13">
        <f>INDEX(tblParameters[],MATCH(tblDetails[[#This Row],[PROJECT TYPE]],tblParameters[PROJECT TYPE],0),MATCH(tblDetails[[#Headers],[STRATEGY MANAGER]],tblParameters[#Headers],0))*INDEX('PROJECT PARAMETERS'!$B$14:$H$14,1,MATCH(tblDetails[[#Headers],[STRATEGY MANAGER]],tblParameters[#Headers],0))*tblDetails[[#This Row],[ESTIMATED WORK]]</f>
        <v>9000</v>
      </c>
      <c r="O12" s="13">
        <f>INDEX(tblParameters[],MATCH(tblDetails[[#This Row],[PROJECT TYPE]],tblParameters[PROJECT TYPE],0),MATCH(tblDetails[[#Headers],[DESIGN SPECIALIST]],tblParameters[#Headers],0))*INDEX('PROJECT PARAMETERS'!$B$14:$H$14,1,MATCH(tblDetails[[#Headers],[DESIGN SPECIALIST]],tblParameters[#Headers],0))*tblDetails[[#This Row],[ESTIMATED WORK]]</f>
        <v>6000</v>
      </c>
      <c r="P12" s="13">
        <f>INDEX(tblParameters[],MATCH(tblDetails[[#This Row],[PROJECT TYPE]],tblParameters[PROJECT TYPE],0),MATCH(tblDetails[[#Headers],[EVENT STAFF]],tblParameters[#Headers],0))*INDEX('PROJECT PARAMETERS'!$B$14:$H$14,1,MATCH(tblDetails[[#Headers],[EVENT STAFF]],tblParameters[#Headers],0))*tblDetails[[#This Row],[ESTIMATED WORK]]</f>
        <v>0</v>
      </c>
      <c r="Q12" s="13">
        <f>INDEX(tblParameters[],MATCH(tblDetails[[#This Row],[PROJECT TYPE]],tblParameters[PROJECT TYPE],0),MATCH(tblDetails[[#Headers],[ADMIN STAFF]],tblParameters[#Headers],0))*INDEX('PROJECT PARAMETERS'!$B$14:$H$14,1,MATCH(tblDetails[[#Headers],[ADMIN STAFF]],tblParameters[#Headers],0))*tblDetails[[#This Row],[ESTIMATED WORK]]</f>
        <v>3600</v>
      </c>
      <c r="R12" s="13">
        <f>INDEX(tblParameters[],MATCH(tblDetails[[#This Row],[PROJECT TYPE]],tblParameters[PROJECT TYPE],0),MATCH(tblDetails[[#Headers],[ACCOUNT MANAGER]],tblParameters[#Headers],0))*INDEX('PROJECT PARAMETERS'!$B$14:$H$14,1,MATCH(tblDetails[[#Headers],[ACCOUNT MANAGER]],tblParameters[#Headers],0))*tblDetails[[#This Row],[ACTUAL WORK]]</f>
        <v>11160</v>
      </c>
      <c r="S12" s="13">
        <f>INDEX(tblParameters[],MATCH(tblDetails[[#This Row],[PROJECT TYPE]],tblParameters[PROJECT TYPE],0),MATCH(tblDetails[[#Headers],[PROJECT MANAGER]],tblParameters[#Headers],0))*INDEX('PROJECT PARAMETERS'!$B$14:$H$14,1,MATCH(tblDetails[[#Headers],[PROJECT MANAGER]],tblParameters[#Headers],0))*tblDetails[[#This Row],[ACTUAL WORK]]</f>
        <v>7440</v>
      </c>
      <c r="T12" s="13">
        <f>INDEX(tblParameters[],MATCH(tblDetails[[#This Row],[PROJECT TYPE]],tblParameters[PROJECT TYPE],0),MATCH(tblDetails[[#Headers],[STRATEGY MANAGER]],tblParameters[#Headers],0))*INDEX('PROJECT PARAMETERS'!$B$14:$H$14,1,MATCH(tblDetails[[#Headers],[STRATEGY MANAGER]],tblParameters[#Headers],0))*tblDetails[[#This Row],[ACTUAL WORK]]</f>
        <v>9300</v>
      </c>
      <c r="U12" s="13">
        <f>INDEX(tblParameters[],MATCH(tblDetails[[#This Row],[PROJECT TYPE]],tblParameters[PROJECT TYPE],0),MATCH(tblDetails[[#Headers],[DESIGN SPECIALIST]],tblParameters[#Headers],0))*INDEX('PROJECT PARAMETERS'!$B$14:$H$14,1,MATCH(tblDetails[[#Headers],[DESIGN SPECIALIST]],tblParameters[#Headers],0))*tblDetails[[#This Row],[ACTUAL WORK]]</f>
        <v>6200</v>
      </c>
      <c r="V12" s="13">
        <f>INDEX(tblParameters[],MATCH(tblDetails[[#This Row],[PROJECT TYPE]],tblParameters[PROJECT TYPE],0),MATCH(tblDetails[[#Headers],[EVENT STAFF]],tblParameters[#Headers],0))*INDEX('PROJECT PARAMETERS'!$B$14:$H$14,1,MATCH(tblDetails[[#Headers],[EVENT STAFF]],tblParameters[#Headers],0))*tblDetails[[#This Row],[ACTUAL WORK]]</f>
        <v>0</v>
      </c>
      <c r="W12" s="13">
        <f>INDEX(tblParameters[],MATCH(tblDetails[[#This Row],[PROJECT TYPE]],tblParameters[PROJECT TYPE],0),MATCH(tblDetails[[#Headers],[ADMIN STAFF]],tblParameters[#Headers],0))*INDEX('PROJECT PARAMETERS'!$B$14:$H$14,1,MATCH(tblDetails[[#Headers],[ADMIN STAFF]],tblParameters[#Headers],0))*tblDetails[[#This Row],[ACTUAL WORK]]</f>
        <v>3720</v>
      </c>
    </row>
    <row r="13" spans="2:23" x14ac:dyDescent="0.2">
      <c r="B13" t="s">
        <v>18</v>
      </c>
      <c r="C13" t="s">
        <v>6</v>
      </c>
      <c r="D13" s="11">
        <v>41530</v>
      </c>
      <c r="E13" s="11">
        <v>41540</v>
      </c>
      <c r="F13" s="11">
        <v>41573</v>
      </c>
      <c r="G13" s="11">
        <v>41560</v>
      </c>
      <c r="H13">
        <v>500</v>
      </c>
      <c r="I13">
        <v>510</v>
      </c>
      <c r="J13">
        <f>DAYS360(tblDetails[[#This Row],[ESTIMATED START]],tblDetails[[#This Row],[ESTIMATED FINISH]],FALSE)</f>
        <v>10</v>
      </c>
      <c r="K13">
        <f>DAYS360(tblDetails[[#This Row],[ACTUAL START]],tblDetails[[#This Row],[ACTUAL FINISH]],FALSE)</f>
        <v>-13</v>
      </c>
      <c r="L13" s="13">
        <f>INDEX(tblParameters[],MATCH(tblDetails[[#This Row],[PROJECT TYPE]],tblParameters[PROJECT TYPE],0),MATCH(tblDetails[[#Headers],[ACCOUNT MANAGER]],tblParameters[#Headers],0))*INDEX('PROJECT PARAMETERS'!$B$14:$H$14,1,MATCH(tblDetails[[#Headers],[ACCOUNT MANAGER]],tblParameters[#Headers],0))*tblDetails[[#This Row],[ESTIMATED WORK]]</f>
        <v>18000</v>
      </c>
      <c r="M13" s="13">
        <f>INDEX(tblParameters[],MATCH(tblDetails[[#This Row],[PROJECT TYPE]],tblParameters[PROJECT TYPE],0),MATCH(tblDetails[[#Headers],[PROJECT MANAGER]],tblParameters[#Headers],0))*INDEX('PROJECT PARAMETERS'!$B$14:$H$14,1,MATCH(tblDetails[[#Headers],[PROJECT MANAGER]],tblParameters[#Headers],0))*tblDetails[[#This Row],[ESTIMATED WORK]]</f>
        <v>30000</v>
      </c>
      <c r="N13" s="13">
        <f>INDEX(tblParameters[],MATCH(tblDetails[[#This Row],[PROJECT TYPE]],tblParameters[PROJECT TYPE],0),MATCH(tblDetails[[#Headers],[STRATEGY MANAGER]],tblParameters[#Headers],0))*INDEX('PROJECT PARAMETERS'!$B$14:$H$14,1,MATCH(tblDetails[[#Headers],[STRATEGY MANAGER]],tblParameters[#Headers],0))*tblDetails[[#This Row],[ESTIMATED WORK]]</f>
        <v>7500</v>
      </c>
      <c r="O13" s="13">
        <f>INDEX(tblParameters[],MATCH(tblDetails[[#This Row],[PROJECT TYPE]],tblParameters[PROJECT TYPE],0),MATCH(tblDetails[[#Headers],[DESIGN SPECIALIST]],tblParameters[#Headers],0))*INDEX('PROJECT PARAMETERS'!$B$14:$H$14,1,MATCH(tblDetails[[#Headers],[DESIGN SPECIALIST]],tblParameters[#Headers],0))*tblDetails[[#This Row],[ESTIMATED WORK]]</f>
        <v>5000</v>
      </c>
      <c r="P13" s="13">
        <f>INDEX(tblParameters[],MATCH(tblDetails[[#This Row],[PROJECT TYPE]],tblParameters[PROJECT TYPE],0),MATCH(tblDetails[[#Headers],[EVENT STAFF]],tblParameters[#Headers],0))*INDEX('PROJECT PARAMETERS'!$B$14:$H$14,1,MATCH(tblDetails[[#Headers],[EVENT STAFF]],tblParameters[#Headers],0))*tblDetails[[#This Row],[ESTIMATED WORK]]</f>
        <v>0</v>
      </c>
      <c r="Q13" s="13">
        <f>INDEX(tblParameters[],MATCH(tblDetails[[#This Row],[PROJECT TYPE]],tblParameters[PROJECT TYPE],0),MATCH(tblDetails[[#Headers],[ADMIN STAFF]],tblParameters[#Headers],0))*INDEX('PROJECT PARAMETERS'!$B$14:$H$14,1,MATCH(tblDetails[[#Headers],[ADMIN STAFF]],tblParameters[#Headers],0))*tblDetails[[#This Row],[ESTIMATED WORK]]</f>
        <v>3000</v>
      </c>
      <c r="R13" s="13">
        <f>INDEX(tblParameters[],MATCH(tblDetails[[#This Row],[PROJECT TYPE]],tblParameters[PROJECT TYPE],0),MATCH(tblDetails[[#Headers],[ACCOUNT MANAGER]],tblParameters[#Headers],0))*INDEX('PROJECT PARAMETERS'!$B$14:$H$14,1,MATCH(tblDetails[[#Headers],[ACCOUNT MANAGER]],tblParameters[#Headers],0))*tblDetails[[#This Row],[ACTUAL WORK]]</f>
        <v>18360</v>
      </c>
      <c r="S13" s="13">
        <f>INDEX(tblParameters[],MATCH(tblDetails[[#This Row],[PROJECT TYPE]],tblParameters[PROJECT TYPE],0),MATCH(tblDetails[[#Headers],[PROJECT MANAGER]],tblParameters[#Headers],0))*INDEX('PROJECT PARAMETERS'!$B$14:$H$14,1,MATCH(tblDetails[[#Headers],[PROJECT MANAGER]],tblParameters[#Headers],0))*tblDetails[[#This Row],[ACTUAL WORK]]</f>
        <v>30600</v>
      </c>
      <c r="T13" s="13">
        <f>INDEX(tblParameters[],MATCH(tblDetails[[#This Row],[PROJECT TYPE]],tblParameters[PROJECT TYPE],0),MATCH(tblDetails[[#Headers],[STRATEGY MANAGER]],tblParameters[#Headers],0))*INDEX('PROJECT PARAMETERS'!$B$14:$H$14,1,MATCH(tblDetails[[#Headers],[STRATEGY MANAGER]],tblParameters[#Headers],0))*tblDetails[[#This Row],[ACTUAL WORK]]</f>
        <v>7650</v>
      </c>
      <c r="U13" s="13">
        <f>INDEX(tblParameters[],MATCH(tblDetails[[#This Row],[PROJECT TYPE]],tblParameters[PROJECT TYPE],0),MATCH(tblDetails[[#Headers],[DESIGN SPECIALIST]],tblParameters[#Headers],0))*INDEX('PROJECT PARAMETERS'!$B$14:$H$14,1,MATCH(tblDetails[[#Headers],[DESIGN SPECIALIST]],tblParameters[#Headers],0))*tblDetails[[#This Row],[ACTUAL WORK]]</f>
        <v>5100</v>
      </c>
      <c r="V13" s="13">
        <f>INDEX(tblParameters[],MATCH(tblDetails[[#This Row],[PROJECT TYPE]],tblParameters[PROJECT TYPE],0),MATCH(tblDetails[[#Headers],[EVENT STAFF]],tblParameters[#Headers],0))*INDEX('PROJECT PARAMETERS'!$B$14:$H$14,1,MATCH(tblDetails[[#Headers],[EVENT STAFF]],tblParameters[#Headers],0))*tblDetails[[#This Row],[ACTUAL WORK]]</f>
        <v>0</v>
      </c>
      <c r="W13" s="13">
        <f>INDEX(tblParameters[],MATCH(tblDetails[[#This Row],[PROJECT TYPE]],tblParameters[PROJECT TYPE],0),MATCH(tblDetails[[#Headers],[ADMIN STAFF]],tblParameters[#Headers],0))*INDEX('PROJECT PARAMETERS'!$B$14:$H$14,1,MATCH(tblDetails[[#Headers],[ADMIN STAFF]],tblParameters[#Headers],0))*tblDetails[[#This Row],[ACTUAL WORK]]</f>
        <v>3060</v>
      </c>
    </row>
    <row r="14" spans="2:23" x14ac:dyDescent="0.2">
      <c r="B14" t="s">
        <v>19</v>
      </c>
      <c r="C14" t="s">
        <v>8</v>
      </c>
      <c r="D14" s="11">
        <v>41538</v>
      </c>
      <c r="E14" s="11">
        <v>41562</v>
      </c>
      <c r="F14" s="11">
        <v>41570</v>
      </c>
      <c r="G14" s="11">
        <v>41596</v>
      </c>
      <c r="H14">
        <v>750</v>
      </c>
      <c r="I14">
        <v>790</v>
      </c>
      <c r="J14">
        <f>DAYS360(tblDetails[[#This Row],[ESTIMATED START]],tblDetails[[#This Row],[ESTIMATED FINISH]],FALSE)</f>
        <v>24</v>
      </c>
      <c r="K14">
        <f>DAYS360(tblDetails[[#This Row],[ACTUAL START]],tblDetails[[#This Row],[ACTUAL FINISH]],FALSE)</f>
        <v>25</v>
      </c>
      <c r="L14" s="13">
        <f>INDEX(tblParameters[],MATCH(tblDetails[[#This Row],[PROJECT TYPE]],tblParameters[PROJECT TYPE],0),MATCH(tblDetails[[#Headers],[ACCOUNT MANAGER]],tblParameters[#Headers],0))*INDEX('PROJECT PARAMETERS'!$B$14:$H$14,1,MATCH(tblDetails[[#Headers],[ACCOUNT MANAGER]],tblParameters[#Headers],0))*tblDetails[[#This Row],[ESTIMATED WORK]]</f>
        <v>27000</v>
      </c>
      <c r="M14" s="13">
        <f>INDEX(tblParameters[],MATCH(tblDetails[[#This Row],[PROJECT TYPE]],tblParameters[PROJECT TYPE],0),MATCH(tblDetails[[#Headers],[PROJECT MANAGER]],tblParameters[#Headers],0))*INDEX('PROJECT PARAMETERS'!$B$14:$H$14,1,MATCH(tblDetails[[#Headers],[PROJECT MANAGER]],tblParameters[#Headers],0))*tblDetails[[#This Row],[ESTIMATED WORK]]</f>
        <v>54000</v>
      </c>
      <c r="N14" s="13">
        <f>INDEX(tblParameters[],MATCH(tblDetails[[#This Row],[PROJECT TYPE]],tblParameters[PROJECT TYPE],0),MATCH(tblDetails[[#Headers],[STRATEGY MANAGER]],tblParameters[#Headers],0))*INDEX('PROJECT PARAMETERS'!$B$14:$H$14,1,MATCH(tblDetails[[#Headers],[STRATEGY MANAGER]],tblParameters[#Headers],0))*tblDetails[[#This Row],[ESTIMATED WORK]]</f>
        <v>0</v>
      </c>
      <c r="O14"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4" s="13">
        <f>INDEX(tblParameters[],MATCH(tblDetails[[#This Row],[PROJECT TYPE]],tblParameters[PROJECT TYPE],0),MATCH(tblDetails[[#Headers],[EVENT STAFF]],tblParameters[#Headers],0))*INDEX('PROJECT PARAMETERS'!$B$14:$H$14,1,MATCH(tblDetails[[#Headers],[EVENT STAFF]],tblParameters[#Headers],0))*tblDetails[[#This Row],[ESTIMATED WORK]]</f>
        <v>6000</v>
      </c>
      <c r="Q14" s="13">
        <f>INDEX(tblParameters[],MATCH(tblDetails[[#This Row],[PROJECT TYPE]],tblParameters[PROJECT TYPE],0),MATCH(tblDetails[[#Headers],[ADMIN STAFF]],tblParameters[#Headers],0))*INDEX('PROJECT PARAMETERS'!$B$14:$H$14,1,MATCH(tblDetails[[#Headers],[ADMIN STAFF]],tblParameters[#Headers],0))*tblDetails[[#This Row],[ESTIMATED WORK]]</f>
        <v>4500</v>
      </c>
      <c r="R14" s="13">
        <f>INDEX(tblParameters[],MATCH(tblDetails[[#This Row],[PROJECT TYPE]],tblParameters[PROJECT TYPE],0),MATCH(tblDetails[[#Headers],[ACCOUNT MANAGER]],tblParameters[#Headers],0))*INDEX('PROJECT PARAMETERS'!$B$14:$H$14,1,MATCH(tblDetails[[#Headers],[ACCOUNT MANAGER]],tblParameters[#Headers],0))*tblDetails[[#This Row],[ACTUAL WORK]]</f>
        <v>28440</v>
      </c>
      <c r="S14" s="13">
        <f>INDEX(tblParameters[],MATCH(tblDetails[[#This Row],[PROJECT TYPE]],tblParameters[PROJECT TYPE],0),MATCH(tblDetails[[#Headers],[PROJECT MANAGER]],tblParameters[#Headers],0))*INDEX('PROJECT PARAMETERS'!$B$14:$H$14,1,MATCH(tblDetails[[#Headers],[PROJECT MANAGER]],tblParameters[#Headers],0))*tblDetails[[#This Row],[ACTUAL WORK]]</f>
        <v>56880</v>
      </c>
      <c r="T14" s="13">
        <f>INDEX(tblParameters[],MATCH(tblDetails[[#This Row],[PROJECT TYPE]],tblParameters[PROJECT TYPE],0),MATCH(tblDetails[[#Headers],[STRATEGY MANAGER]],tblParameters[#Headers],0))*INDEX('PROJECT PARAMETERS'!$B$14:$H$14,1,MATCH(tblDetails[[#Headers],[STRATEGY MANAGER]],tblParameters[#Headers],0))*tblDetails[[#This Row],[ACTUAL WORK]]</f>
        <v>0</v>
      </c>
      <c r="U14" s="13">
        <f>INDEX(tblParameters[],MATCH(tblDetails[[#This Row],[PROJECT TYPE]],tblParameters[PROJECT TYPE],0),MATCH(tblDetails[[#Headers],[DESIGN SPECIALIST]],tblParameters[#Headers],0))*INDEX('PROJECT PARAMETERS'!$B$14:$H$14,1,MATCH(tblDetails[[#Headers],[DESIGN SPECIALIST]],tblParameters[#Headers],0))*tblDetails[[#This Row],[ACTUAL WORK]]</f>
        <v>0</v>
      </c>
      <c r="V14" s="13">
        <f>INDEX(tblParameters[],MATCH(tblDetails[[#This Row],[PROJECT TYPE]],tblParameters[PROJECT TYPE],0),MATCH(tblDetails[[#Headers],[EVENT STAFF]],tblParameters[#Headers],0))*INDEX('PROJECT PARAMETERS'!$B$14:$H$14,1,MATCH(tblDetails[[#Headers],[EVENT STAFF]],tblParameters[#Headers],0))*tblDetails[[#This Row],[ACTUAL WORK]]</f>
        <v>6320</v>
      </c>
      <c r="W14" s="13">
        <f>INDEX(tblParameters[],MATCH(tblDetails[[#This Row],[PROJECT TYPE]],tblParameters[PROJECT TYPE],0),MATCH(tblDetails[[#Headers],[ADMIN STAFF]],tblParameters[#Headers],0))*INDEX('PROJECT PARAMETERS'!$B$14:$H$14,1,MATCH(tblDetails[[#Headers],[ADMIN STAFF]],tblParameters[#Headers],0))*tblDetails[[#This Row],[ACTUAL WORK]]</f>
        <v>4740</v>
      </c>
    </row>
    <row r="15" spans="2:23" x14ac:dyDescent="0.2">
      <c r="B15" t="s">
        <v>20</v>
      </c>
      <c r="C15" t="s">
        <v>10</v>
      </c>
      <c r="D15" s="11">
        <v>41562</v>
      </c>
      <c r="E15" s="11">
        <v>41603</v>
      </c>
      <c r="F15" s="11">
        <v>41608</v>
      </c>
      <c r="G15" s="11">
        <v>41649</v>
      </c>
      <c r="H15">
        <v>450</v>
      </c>
      <c r="I15">
        <v>430</v>
      </c>
      <c r="J15">
        <f>DAYS360(tblDetails[[#This Row],[ESTIMATED START]],tblDetails[[#This Row],[ESTIMATED FINISH]],FALSE)</f>
        <v>40</v>
      </c>
      <c r="K15">
        <f>DAYS360(tblDetails[[#This Row],[ACTUAL START]],tblDetails[[#This Row],[ACTUAL FINISH]],FALSE)</f>
        <v>40</v>
      </c>
      <c r="L15" s="13">
        <f>INDEX(tblParameters[],MATCH(tblDetails[[#This Row],[PROJECT TYPE]],tblParameters[PROJECT TYPE],0),MATCH(tblDetails[[#Headers],[ACCOUNT MANAGER]],tblParameters[#Headers],0))*INDEX('PROJECT PARAMETERS'!$B$14:$H$14,1,MATCH(tblDetails[[#Headers],[ACCOUNT MANAGER]],tblParameters[#Headers],0))*tblDetails[[#This Row],[ESTIMATED WORK]]</f>
        <v>16200</v>
      </c>
      <c r="M15" s="13">
        <f>INDEX(tblParameters[],MATCH(tblDetails[[#This Row],[PROJECT TYPE]],tblParameters[PROJECT TYPE],0),MATCH(tblDetails[[#Headers],[PROJECT MANAGER]],tblParameters[#Headers],0))*INDEX('PROJECT PARAMETERS'!$B$14:$H$14,1,MATCH(tblDetails[[#Headers],[PROJECT MANAGER]],tblParameters[#Headers],0))*tblDetails[[#This Row],[ESTIMATED WORK]]</f>
        <v>10800</v>
      </c>
      <c r="N15" s="13">
        <f>INDEX(tblParameters[],MATCH(tblDetails[[#This Row],[PROJECT TYPE]],tblParameters[PROJECT TYPE],0),MATCH(tblDetails[[#Headers],[STRATEGY MANAGER]],tblParameters[#Headers],0))*INDEX('PROJECT PARAMETERS'!$B$14:$H$14,1,MATCH(tblDetails[[#Headers],[STRATEGY MANAGER]],tblParameters[#Headers],0))*tblDetails[[#This Row],[ESTIMATED WORK]]</f>
        <v>13500</v>
      </c>
      <c r="O15" s="13">
        <f>INDEX(tblParameters[],MATCH(tblDetails[[#This Row],[PROJECT TYPE]],tblParameters[PROJECT TYPE],0),MATCH(tblDetails[[#Headers],[DESIGN SPECIALIST]],tblParameters[#Headers],0))*INDEX('PROJECT PARAMETERS'!$B$14:$H$14,1,MATCH(tblDetails[[#Headers],[DESIGN SPECIALIST]],tblParameters[#Headers],0))*tblDetails[[#This Row],[ESTIMATED WORK]]</f>
        <v>9000</v>
      </c>
      <c r="P15" s="13">
        <f>INDEX(tblParameters[],MATCH(tblDetails[[#This Row],[PROJECT TYPE]],tblParameters[PROJECT TYPE],0),MATCH(tblDetails[[#Headers],[EVENT STAFF]],tblParameters[#Headers],0))*INDEX('PROJECT PARAMETERS'!$B$14:$H$14,1,MATCH(tblDetails[[#Headers],[EVENT STAFF]],tblParameters[#Headers],0))*tblDetails[[#This Row],[ESTIMATED WORK]]</f>
        <v>0</v>
      </c>
      <c r="Q15" s="13">
        <f>INDEX(tblParameters[],MATCH(tblDetails[[#This Row],[PROJECT TYPE]],tblParameters[PROJECT TYPE],0),MATCH(tblDetails[[#Headers],[ADMIN STAFF]],tblParameters[#Headers],0))*INDEX('PROJECT PARAMETERS'!$B$14:$H$14,1,MATCH(tblDetails[[#Headers],[ADMIN STAFF]],tblParameters[#Headers],0))*tblDetails[[#This Row],[ESTIMATED WORK]]</f>
        <v>5400</v>
      </c>
      <c r="R15" s="13">
        <f>INDEX(tblParameters[],MATCH(tblDetails[[#This Row],[PROJECT TYPE]],tblParameters[PROJECT TYPE],0),MATCH(tblDetails[[#Headers],[ACCOUNT MANAGER]],tblParameters[#Headers],0))*INDEX('PROJECT PARAMETERS'!$B$14:$H$14,1,MATCH(tblDetails[[#Headers],[ACCOUNT MANAGER]],tblParameters[#Headers],0))*tblDetails[[#This Row],[ACTUAL WORK]]</f>
        <v>15480</v>
      </c>
      <c r="S15" s="13">
        <f>INDEX(tblParameters[],MATCH(tblDetails[[#This Row],[PROJECT TYPE]],tblParameters[PROJECT TYPE],0),MATCH(tblDetails[[#Headers],[PROJECT MANAGER]],tblParameters[#Headers],0))*INDEX('PROJECT PARAMETERS'!$B$14:$H$14,1,MATCH(tblDetails[[#Headers],[PROJECT MANAGER]],tblParameters[#Headers],0))*tblDetails[[#This Row],[ACTUAL WORK]]</f>
        <v>10320</v>
      </c>
      <c r="T15" s="13">
        <f>INDEX(tblParameters[],MATCH(tblDetails[[#This Row],[PROJECT TYPE]],tblParameters[PROJECT TYPE],0),MATCH(tblDetails[[#Headers],[STRATEGY MANAGER]],tblParameters[#Headers],0))*INDEX('PROJECT PARAMETERS'!$B$14:$H$14,1,MATCH(tblDetails[[#Headers],[STRATEGY MANAGER]],tblParameters[#Headers],0))*tblDetails[[#This Row],[ACTUAL WORK]]</f>
        <v>12900</v>
      </c>
      <c r="U15" s="13">
        <f>INDEX(tblParameters[],MATCH(tblDetails[[#This Row],[PROJECT TYPE]],tblParameters[PROJECT TYPE],0),MATCH(tblDetails[[#Headers],[DESIGN SPECIALIST]],tblParameters[#Headers],0))*INDEX('PROJECT PARAMETERS'!$B$14:$H$14,1,MATCH(tblDetails[[#Headers],[DESIGN SPECIALIST]],tblParameters[#Headers],0))*tblDetails[[#This Row],[ACTUAL WORK]]</f>
        <v>8600</v>
      </c>
      <c r="V15" s="13">
        <f>INDEX(tblParameters[],MATCH(tblDetails[[#This Row],[PROJECT TYPE]],tblParameters[PROJECT TYPE],0),MATCH(tblDetails[[#Headers],[EVENT STAFF]],tblParameters[#Headers],0))*INDEX('PROJECT PARAMETERS'!$B$14:$H$14,1,MATCH(tblDetails[[#Headers],[EVENT STAFF]],tblParameters[#Headers],0))*tblDetails[[#This Row],[ACTUAL WORK]]</f>
        <v>0</v>
      </c>
      <c r="W15" s="13">
        <f>INDEX(tblParameters[],MATCH(tblDetails[[#This Row],[PROJECT TYPE]],tblParameters[PROJECT TYPE],0),MATCH(tblDetails[[#Headers],[ADMIN STAFF]],tblParameters[#Headers],0))*INDEX('PROJECT PARAMETERS'!$B$14:$H$14,1,MATCH(tblDetails[[#Headers],[ADMIN STAFF]],tblParameters[#Headers],0))*tblDetails[[#This Row],[ACTUAL WORK]]</f>
        <v>5160</v>
      </c>
    </row>
    <row r="16" spans="2:23" x14ac:dyDescent="0.2">
      <c r="B16" t="s">
        <v>21</v>
      </c>
      <c r="C16" t="s">
        <v>9</v>
      </c>
      <c r="D16" s="11">
        <v>41573</v>
      </c>
      <c r="E16" s="11">
        <v>41632</v>
      </c>
      <c r="F16" s="11">
        <v>41604</v>
      </c>
      <c r="G16" s="11">
        <v>41658</v>
      </c>
      <c r="H16">
        <v>250</v>
      </c>
      <c r="I16">
        <v>235</v>
      </c>
      <c r="J16">
        <f>DAYS360(tblDetails[[#This Row],[ESTIMATED START]],tblDetails[[#This Row],[ESTIMATED FINISH]],FALSE)</f>
        <v>58</v>
      </c>
      <c r="K16">
        <f>DAYS360(tblDetails[[#This Row],[ACTUAL START]],tblDetails[[#This Row],[ACTUAL FINISH]],FALSE)</f>
        <v>53</v>
      </c>
      <c r="L16" s="13">
        <f>INDEX(tblParameters[],MATCH(tblDetails[[#This Row],[PROJECT TYPE]],tblParameters[PROJECT TYPE],0),MATCH(tblDetails[[#Headers],[ACCOUNT MANAGER]],tblParameters[#Headers],0))*INDEX('PROJECT PARAMETERS'!$B$14:$H$14,1,MATCH(tblDetails[[#Headers],[ACCOUNT MANAGER]],tblParameters[#Headers],0))*tblDetails[[#This Row],[ESTIMATED WORK]]</f>
        <v>9000</v>
      </c>
      <c r="M16" s="13">
        <f>INDEX(tblParameters[],MATCH(tblDetails[[#This Row],[PROJECT TYPE]],tblParameters[PROJECT TYPE],0),MATCH(tblDetails[[#Headers],[PROJECT MANAGER]],tblParameters[#Headers],0))*INDEX('PROJECT PARAMETERS'!$B$14:$H$14,1,MATCH(tblDetails[[#Headers],[PROJECT MANAGER]],tblParameters[#Headers],0))*tblDetails[[#This Row],[ESTIMATED WORK]]</f>
        <v>3000</v>
      </c>
      <c r="N16" s="13">
        <f>INDEX(tblParameters[],MATCH(tblDetails[[#This Row],[PROJECT TYPE]],tblParameters[PROJECT TYPE],0),MATCH(tblDetails[[#Headers],[STRATEGY MANAGER]],tblParameters[#Headers],0))*INDEX('PROJECT PARAMETERS'!$B$14:$H$14,1,MATCH(tblDetails[[#Headers],[STRATEGY MANAGER]],tblParameters[#Headers],0))*tblDetails[[#This Row],[ESTIMATED WORK]]</f>
        <v>0</v>
      </c>
      <c r="O16"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6" s="13">
        <f>INDEX(tblParameters[],MATCH(tblDetails[[#This Row],[PROJECT TYPE]],tblParameters[PROJECT TYPE],0),MATCH(tblDetails[[#Headers],[EVENT STAFF]],tblParameters[#Headers],0))*INDEX('PROJECT PARAMETERS'!$B$14:$H$14,1,MATCH(tblDetails[[#Headers],[EVENT STAFF]],tblParameters[#Headers],0))*tblDetails[[#This Row],[ESTIMATED WORK]]</f>
        <v>12000</v>
      </c>
      <c r="Q16" s="13">
        <f>INDEX(tblParameters[],MATCH(tblDetails[[#This Row],[PROJECT TYPE]],tblParameters[PROJECT TYPE],0),MATCH(tblDetails[[#Headers],[ADMIN STAFF]],tblParameters[#Headers],0))*INDEX('PROJECT PARAMETERS'!$B$14:$H$14,1,MATCH(tblDetails[[#Headers],[ADMIN STAFF]],tblParameters[#Headers],0))*tblDetails[[#This Row],[ESTIMATED WORK]]</f>
        <v>1500</v>
      </c>
      <c r="R16" s="13">
        <f>INDEX(tblParameters[],MATCH(tblDetails[[#This Row],[PROJECT TYPE]],tblParameters[PROJECT TYPE],0),MATCH(tblDetails[[#Headers],[ACCOUNT MANAGER]],tblParameters[#Headers],0))*INDEX('PROJECT PARAMETERS'!$B$14:$H$14,1,MATCH(tblDetails[[#Headers],[ACCOUNT MANAGER]],tblParameters[#Headers],0))*tblDetails[[#This Row],[ACTUAL WORK]]</f>
        <v>8460</v>
      </c>
      <c r="S16" s="13">
        <f>INDEX(tblParameters[],MATCH(tblDetails[[#This Row],[PROJECT TYPE]],tblParameters[PROJECT TYPE],0),MATCH(tblDetails[[#Headers],[PROJECT MANAGER]],tblParameters[#Headers],0))*INDEX('PROJECT PARAMETERS'!$B$14:$H$14,1,MATCH(tblDetails[[#Headers],[PROJECT MANAGER]],tblParameters[#Headers],0))*tblDetails[[#This Row],[ACTUAL WORK]]</f>
        <v>2820</v>
      </c>
      <c r="T16" s="13">
        <f>INDEX(tblParameters[],MATCH(tblDetails[[#This Row],[PROJECT TYPE]],tblParameters[PROJECT TYPE],0),MATCH(tblDetails[[#Headers],[STRATEGY MANAGER]],tblParameters[#Headers],0))*INDEX('PROJECT PARAMETERS'!$B$14:$H$14,1,MATCH(tblDetails[[#Headers],[STRATEGY MANAGER]],tblParameters[#Headers],0))*tblDetails[[#This Row],[ACTUAL WORK]]</f>
        <v>0</v>
      </c>
      <c r="U16" s="13">
        <f>INDEX(tblParameters[],MATCH(tblDetails[[#This Row],[PROJECT TYPE]],tblParameters[PROJECT TYPE],0),MATCH(tblDetails[[#Headers],[DESIGN SPECIALIST]],tblParameters[#Headers],0))*INDEX('PROJECT PARAMETERS'!$B$14:$H$14,1,MATCH(tblDetails[[#Headers],[DESIGN SPECIALIST]],tblParameters[#Headers],0))*tblDetails[[#This Row],[ACTUAL WORK]]</f>
        <v>0</v>
      </c>
      <c r="V16" s="13">
        <f>INDEX(tblParameters[],MATCH(tblDetails[[#This Row],[PROJECT TYPE]],tblParameters[PROJECT TYPE],0),MATCH(tblDetails[[#Headers],[EVENT STAFF]],tblParameters[#Headers],0))*INDEX('PROJECT PARAMETERS'!$B$14:$H$14,1,MATCH(tblDetails[[#Headers],[EVENT STAFF]],tblParameters[#Headers],0))*tblDetails[[#This Row],[ACTUAL WORK]]</f>
        <v>11280</v>
      </c>
      <c r="W16" s="13">
        <f>INDEX(tblParameters[],MATCH(tblDetails[[#This Row],[PROJECT TYPE]],tblParameters[PROJECT TYPE],0),MATCH(tblDetails[[#Headers],[ADMIN STAFF]],tblParameters[#Headers],0))*INDEX('PROJECT PARAMETERS'!$B$14:$H$14,1,MATCH(tblDetails[[#Headers],[ADMIN STAFF]],tblParameters[#Headers],0))*tblDetails[[#This Row],[ACTUAL WORK]]</f>
        <v>1410</v>
      </c>
    </row>
    <row r="17" spans="2:23" x14ac:dyDescent="0.2">
      <c r="B17" t="s">
        <v>22</v>
      </c>
      <c r="C17" t="s">
        <v>6</v>
      </c>
      <c r="D17" s="11">
        <v>41595</v>
      </c>
      <c r="E17" s="11">
        <v>41654</v>
      </c>
      <c r="F17" s="11">
        <v>41636</v>
      </c>
      <c r="G17" s="11">
        <v>41696</v>
      </c>
      <c r="H17">
        <v>200</v>
      </c>
      <c r="I17">
        <v>235</v>
      </c>
      <c r="J17">
        <f>DAYS360(tblDetails[[#This Row],[ESTIMATED START]],tblDetails[[#This Row],[ESTIMATED FINISH]],FALSE)</f>
        <v>58</v>
      </c>
      <c r="K17">
        <f>DAYS360(tblDetails[[#This Row],[ACTUAL START]],tblDetails[[#This Row],[ACTUAL FINISH]],FALSE)</f>
        <v>58</v>
      </c>
      <c r="L17" s="13">
        <f>INDEX(tblParameters[],MATCH(tblDetails[[#This Row],[PROJECT TYPE]],tblParameters[PROJECT TYPE],0),MATCH(tblDetails[[#Headers],[ACCOUNT MANAGER]],tblParameters[#Headers],0))*INDEX('PROJECT PARAMETERS'!$B$14:$H$14,1,MATCH(tblDetails[[#Headers],[ACCOUNT MANAGER]],tblParameters[#Headers],0))*tblDetails[[#This Row],[ESTIMATED WORK]]</f>
        <v>7200</v>
      </c>
      <c r="M17" s="13">
        <f>INDEX(tblParameters[],MATCH(tblDetails[[#This Row],[PROJECT TYPE]],tblParameters[PROJECT TYPE],0),MATCH(tblDetails[[#Headers],[PROJECT MANAGER]],tblParameters[#Headers],0))*INDEX('PROJECT PARAMETERS'!$B$14:$H$14,1,MATCH(tblDetails[[#Headers],[PROJECT MANAGER]],tblParameters[#Headers],0))*tblDetails[[#This Row],[ESTIMATED WORK]]</f>
        <v>12000</v>
      </c>
      <c r="N17" s="13">
        <f>INDEX(tblParameters[],MATCH(tblDetails[[#This Row],[PROJECT TYPE]],tblParameters[PROJECT TYPE],0),MATCH(tblDetails[[#Headers],[STRATEGY MANAGER]],tblParameters[#Headers],0))*INDEX('PROJECT PARAMETERS'!$B$14:$H$14,1,MATCH(tblDetails[[#Headers],[STRATEGY MANAGER]],tblParameters[#Headers],0))*tblDetails[[#This Row],[ESTIMATED WORK]]</f>
        <v>3000</v>
      </c>
      <c r="O17" s="13">
        <f>INDEX(tblParameters[],MATCH(tblDetails[[#This Row],[PROJECT TYPE]],tblParameters[PROJECT TYPE],0),MATCH(tblDetails[[#Headers],[DESIGN SPECIALIST]],tblParameters[#Headers],0))*INDEX('PROJECT PARAMETERS'!$B$14:$H$14,1,MATCH(tblDetails[[#Headers],[DESIGN SPECIALIST]],tblParameters[#Headers],0))*tblDetails[[#This Row],[ESTIMATED WORK]]</f>
        <v>2000</v>
      </c>
      <c r="P17" s="13">
        <f>INDEX(tblParameters[],MATCH(tblDetails[[#This Row],[PROJECT TYPE]],tblParameters[PROJECT TYPE],0),MATCH(tblDetails[[#Headers],[EVENT STAFF]],tblParameters[#Headers],0))*INDEX('PROJECT PARAMETERS'!$B$14:$H$14,1,MATCH(tblDetails[[#Headers],[EVENT STAFF]],tblParameters[#Headers],0))*tblDetails[[#This Row],[ESTIMATED WORK]]</f>
        <v>0</v>
      </c>
      <c r="Q17" s="13">
        <f>INDEX(tblParameters[],MATCH(tblDetails[[#This Row],[PROJECT TYPE]],tblParameters[PROJECT TYPE],0),MATCH(tblDetails[[#Headers],[ADMIN STAFF]],tblParameters[#Headers],0))*INDEX('PROJECT PARAMETERS'!$B$14:$H$14,1,MATCH(tblDetails[[#Headers],[ADMIN STAFF]],tblParameters[#Headers],0))*tblDetails[[#This Row],[ESTIMATED WORK]]</f>
        <v>1200</v>
      </c>
      <c r="R17" s="13">
        <f>INDEX(tblParameters[],MATCH(tblDetails[[#This Row],[PROJECT TYPE]],tblParameters[PROJECT TYPE],0),MATCH(tblDetails[[#Headers],[ACCOUNT MANAGER]],tblParameters[#Headers],0))*INDEX('PROJECT PARAMETERS'!$B$14:$H$14,1,MATCH(tblDetails[[#Headers],[ACCOUNT MANAGER]],tblParameters[#Headers],0))*tblDetails[[#This Row],[ACTUAL WORK]]</f>
        <v>8460</v>
      </c>
      <c r="S17" s="13">
        <f>INDEX(tblParameters[],MATCH(tblDetails[[#This Row],[PROJECT TYPE]],tblParameters[PROJECT TYPE],0),MATCH(tblDetails[[#Headers],[PROJECT MANAGER]],tblParameters[#Headers],0))*INDEX('PROJECT PARAMETERS'!$B$14:$H$14,1,MATCH(tblDetails[[#Headers],[PROJECT MANAGER]],tblParameters[#Headers],0))*tblDetails[[#This Row],[ACTUAL WORK]]</f>
        <v>14100</v>
      </c>
      <c r="T17" s="13">
        <f>INDEX(tblParameters[],MATCH(tblDetails[[#This Row],[PROJECT TYPE]],tblParameters[PROJECT TYPE],0),MATCH(tblDetails[[#Headers],[STRATEGY MANAGER]],tblParameters[#Headers],0))*INDEX('PROJECT PARAMETERS'!$B$14:$H$14,1,MATCH(tblDetails[[#Headers],[STRATEGY MANAGER]],tblParameters[#Headers],0))*tblDetails[[#This Row],[ACTUAL WORK]]</f>
        <v>3525</v>
      </c>
      <c r="U17" s="13">
        <f>INDEX(tblParameters[],MATCH(tblDetails[[#This Row],[PROJECT TYPE]],tblParameters[PROJECT TYPE],0),MATCH(tblDetails[[#Headers],[DESIGN SPECIALIST]],tblParameters[#Headers],0))*INDEX('PROJECT PARAMETERS'!$B$14:$H$14,1,MATCH(tblDetails[[#Headers],[DESIGN SPECIALIST]],tblParameters[#Headers],0))*tblDetails[[#This Row],[ACTUAL WORK]]</f>
        <v>2350</v>
      </c>
      <c r="V17" s="13">
        <f>INDEX(tblParameters[],MATCH(tblDetails[[#This Row],[PROJECT TYPE]],tblParameters[PROJECT TYPE],0),MATCH(tblDetails[[#Headers],[EVENT STAFF]],tblParameters[#Headers],0))*INDEX('PROJECT PARAMETERS'!$B$14:$H$14,1,MATCH(tblDetails[[#Headers],[EVENT STAFF]],tblParameters[#Headers],0))*tblDetails[[#This Row],[ACTUAL WORK]]</f>
        <v>0</v>
      </c>
      <c r="W17" s="13">
        <f>INDEX(tblParameters[],MATCH(tblDetails[[#This Row],[PROJECT TYPE]],tblParameters[PROJECT TYPE],0),MATCH(tblDetails[[#Headers],[ADMIN STAFF]],tblParameters[#Headers],0))*INDEX('PROJECT PARAMETERS'!$B$14:$H$14,1,MATCH(tblDetails[[#Headers],[ADMIN STAFF]],tblParameters[#Headers],0))*tblDetails[[#This Row],[ACTUAL WORK]]</f>
        <v>1410</v>
      </c>
    </row>
    <row r="18" spans="2:23" x14ac:dyDescent="0.2">
      <c r="B18" t="s">
        <v>23</v>
      </c>
      <c r="C18" t="s">
        <v>5</v>
      </c>
      <c r="D18" s="11">
        <v>41611</v>
      </c>
      <c r="E18" s="11">
        <v>41672</v>
      </c>
      <c r="F18" s="11">
        <v>41653</v>
      </c>
      <c r="G18" s="11">
        <v>41700</v>
      </c>
      <c r="H18">
        <v>180</v>
      </c>
      <c r="I18">
        <v>190</v>
      </c>
      <c r="J18">
        <f>DAYS360(tblDetails[[#This Row],[ESTIMATED START]],tblDetails[[#This Row],[ESTIMATED FINISH]],FALSE)</f>
        <v>59</v>
      </c>
      <c r="K18">
        <f>DAYS360(tblDetails[[#This Row],[ACTUAL START]],tblDetails[[#This Row],[ACTUAL FINISH]],FALSE)</f>
        <v>48</v>
      </c>
      <c r="L18" s="13">
        <f>INDEX(tblParameters[],MATCH(tblDetails[[#This Row],[PROJECT TYPE]],tblParameters[PROJECT TYPE],0),MATCH(tblDetails[[#Headers],[ACCOUNT MANAGER]],tblParameters[#Headers],0))*INDEX('PROJECT PARAMETERS'!$B$14:$H$14,1,MATCH(tblDetails[[#Headers],[ACCOUNT MANAGER]],tblParameters[#Headers],0))*tblDetails[[#This Row],[ESTIMATED WORK]]</f>
        <v>6480</v>
      </c>
      <c r="M18" s="13">
        <f>INDEX(tblParameters[],MATCH(tblDetails[[#This Row],[PROJECT TYPE]],tblParameters[PROJECT TYPE],0),MATCH(tblDetails[[#Headers],[PROJECT MANAGER]],tblParameters[#Headers],0))*INDEX('PROJECT PARAMETERS'!$B$14:$H$14,1,MATCH(tblDetails[[#Headers],[PROJECT MANAGER]],tblParameters[#Headers],0))*tblDetails[[#This Row],[ESTIMATED WORK]]</f>
        <v>2160</v>
      </c>
      <c r="N18" s="13">
        <f>INDEX(tblParameters[],MATCH(tblDetails[[#This Row],[PROJECT TYPE]],tblParameters[PROJECT TYPE],0),MATCH(tblDetails[[#Headers],[STRATEGY MANAGER]],tblParameters[#Headers],0))*INDEX('PROJECT PARAMETERS'!$B$14:$H$14,1,MATCH(tblDetails[[#Headers],[STRATEGY MANAGER]],tblParameters[#Headers],0))*tblDetails[[#This Row],[ESTIMATED WORK]]</f>
        <v>16200</v>
      </c>
      <c r="O18"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8" s="13">
        <f>INDEX(tblParameters[],MATCH(tblDetails[[#This Row],[PROJECT TYPE]],tblParameters[PROJECT TYPE],0),MATCH(tblDetails[[#Headers],[EVENT STAFF]],tblParameters[#Headers],0))*INDEX('PROJECT PARAMETERS'!$B$14:$H$14,1,MATCH(tblDetails[[#Headers],[EVENT STAFF]],tblParameters[#Headers],0))*tblDetails[[#This Row],[ESTIMATED WORK]]</f>
        <v>0</v>
      </c>
      <c r="Q18" s="13">
        <f>INDEX(tblParameters[],MATCH(tblDetails[[#This Row],[PROJECT TYPE]],tblParameters[PROJECT TYPE],0),MATCH(tblDetails[[#Headers],[ADMIN STAFF]],tblParameters[#Headers],0))*INDEX('PROJECT PARAMETERS'!$B$14:$H$14,1,MATCH(tblDetails[[#Headers],[ADMIN STAFF]],tblParameters[#Headers],0))*tblDetails[[#This Row],[ESTIMATED WORK]]</f>
        <v>1080</v>
      </c>
      <c r="R18" s="13">
        <f>INDEX(tblParameters[],MATCH(tblDetails[[#This Row],[PROJECT TYPE]],tblParameters[PROJECT TYPE],0),MATCH(tblDetails[[#Headers],[ACCOUNT MANAGER]],tblParameters[#Headers],0))*INDEX('PROJECT PARAMETERS'!$B$14:$H$14,1,MATCH(tblDetails[[#Headers],[ACCOUNT MANAGER]],tblParameters[#Headers],0))*tblDetails[[#This Row],[ACTUAL WORK]]</f>
        <v>6840</v>
      </c>
      <c r="S18" s="13">
        <f>INDEX(tblParameters[],MATCH(tblDetails[[#This Row],[PROJECT TYPE]],tblParameters[PROJECT TYPE],0),MATCH(tblDetails[[#Headers],[PROJECT MANAGER]],tblParameters[#Headers],0))*INDEX('PROJECT PARAMETERS'!$B$14:$H$14,1,MATCH(tblDetails[[#Headers],[PROJECT MANAGER]],tblParameters[#Headers],0))*tblDetails[[#This Row],[ACTUAL WORK]]</f>
        <v>2280</v>
      </c>
      <c r="T18" s="13">
        <f>INDEX(tblParameters[],MATCH(tblDetails[[#This Row],[PROJECT TYPE]],tblParameters[PROJECT TYPE],0),MATCH(tblDetails[[#Headers],[STRATEGY MANAGER]],tblParameters[#Headers],0))*INDEX('PROJECT PARAMETERS'!$B$14:$H$14,1,MATCH(tblDetails[[#Headers],[STRATEGY MANAGER]],tblParameters[#Headers],0))*tblDetails[[#This Row],[ACTUAL WORK]]</f>
        <v>17100</v>
      </c>
      <c r="U18" s="13">
        <f>INDEX(tblParameters[],MATCH(tblDetails[[#This Row],[PROJECT TYPE]],tblParameters[PROJECT TYPE],0),MATCH(tblDetails[[#Headers],[DESIGN SPECIALIST]],tblParameters[#Headers],0))*INDEX('PROJECT PARAMETERS'!$B$14:$H$14,1,MATCH(tblDetails[[#Headers],[DESIGN SPECIALIST]],tblParameters[#Headers],0))*tblDetails[[#This Row],[ACTUAL WORK]]</f>
        <v>0</v>
      </c>
      <c r="V18" s="13">
        <f>INDEX(tblParameters[],MATCH(tblDetails[[#This Row],[PROJECT TYPE]],tblParameters[PROJECT TYPE],0),MATCH(tblDetails[[#Headers],[EVENT STAFF]],tblParameters[#Headers],0))*INDEX('PROJECT PARAMETERS'!$B$14:$H$14,1,MATCH(tblDetails[[#Headers],[EVENT STAFF]],tblParameters[#Headers],0))*tblDetails[[#This Row],[ACTUAL WORK]]</f>
        <v>0</v>
      </c>
      <c r="W18" s="13">
        <f>INDEX(tblParameters[],MATCH(tblDetails[[#This Row],[PROJECT TYPE]],tblParameters[PROJECT TYPE],0),MATCH(tblDetails[[#Headers],[ADMIN STAFF]],tblParameters[#Headers],0))*INDEX('PROJECT PARAMETERS'!$B$14:$H$14,1,MATCH(tblDetails[[#Headers],[ADMIN STAFF]],tblParameters[#Headers],0))*tblDetails[[#This Row],[ACTUAL WORK]]</f>
        <v>1140</v>
      </c>
    </row>
    <row r="19" spans="2:23" x14ac:dyDescent="0.2">
      <c r="B19" t="s">
        <v>24</v>
      </c>
      <c r="C19" t="s">
        <v>9</v>
      </c>
      <c r="D19" s="11">
        <v>41446</v>
      </c>
      <c r="E19" s="11">
        <v>41657</v>
      </c>
      <c r="F19" s="11">
        <v>41491</v>
      </c>
      <c r="G19" s="11">
        <v>41702</v>
      </c>
      <c r="H19">
        <v>250</v>
      </c>
      <c r="I19">
        <v>230</v>
      </c>
      <c r="J19">
        <f>DAYS360(tblDetails[[#This Row],[ESTIMATED START]],tblDetails[[#This Row],[ESTIMATED FINISH]],FALSE)</f>
        <v>207</v>
      </c>
      <c r="K19">
        <f>DAYS360(tblDetails[[#This Row],[ACTUAL START]],tblDetails[[#This Row],[ACTUAL FINISH]],FALSE)</f>
        <v>209</v>
      </c>
      <c r="L19" s="13">
        <f>INDEX(tblParameters[],MATCH(tblDetails[[#This Row],[PROJECT TYPE]],tblParameters[PROJECT TYPE],0),MATCH(tblDetails[[#Headers],[ACCOUNT MANAGER]],tblParameters[#Headers],0))*INDEX('PROJECT PARAMETERS'!$B$14:$H$14,1,MATCH(tblDetails[[#Headers],[ACCOUNT MANAGER]],tblParameters[#Headers],0))*tblDetails[[#This Row],[ESTIMATED WORK]]</f>
        <v>9000</v>
      </c>
      <c r="M19" s="13">
        <f>INDEX(tblParameters[],MATCH(tblDetails[[#This Row],[PROJECT TYPE]],tblParameters[PROJECT TYPE],0),MATCH(tblDetails[[#Headers],[PROJECT MANAGER]],tblParameters[#Headers],0))*INDEX('PROJECT PARAMETERS'!$B$14:$H$14,1,MATCH(tblDetails[[#Headers],[PROJECT MANAGER]],tblParameters[#Headers],0))*tblDetails[[#This Row],[ESTIMATED WORK]]</f>
        <v>3000</v>
      </c>
      <c r="N19" s="13">
        <f>INDEX(tblParameters[],MATCH(tblDetails[[#This Row],[PROJECT TYPE]],tblParameters[PROJECT TYPE],0),MATCH(tblDetails[[#Headers],[STRATEGY MANAGER]],tblParameters[#Headers],0))*INDEX('PROJECT PARAMETERS'!$B$14:$H$14,1,MATCH(tblDetails[[#Headers],[STRATEGY MANAGER]],tblParameters[#Headers],0))*tblDetails[[#This Row],[ESTIMATED WORK]]</f>
        <v>0</v>
      </c>
      <c r="O19" s="13">
        <f>INDEX(tblParameters[],MATCH(tblDetails[[#This Row],[PROJECT TYPE]],tblParameters[PROJECT TYPE],0),MATCH(tblDetails[[#Headers],[DESIGN SPECIALIST]],tblParameters[#Headers],0))*INDEX('PROJECT PARAMETERS'!$B$14:$H$14,1,MATCH(tblDetails[[#Headers],[DESIGN SPECIALIST]],tblParameters[#Headers],0))*tblDetails[[#This Row],[ESTIMATED WORK]]</f>
        <v>0</v>
      </c>
      <c r="P19" s="13">
        <f>INDEX(tblParameters[],MATCH(tblDetails[[#This Row],[PROJECT TYPE]],tblParameters[PROJECT TYPE],0),MATCH(tblDetails[[#Headers],[EVENT STAFF]],tblParameters[#Headers],0))*INDEX('PROJECT PARAMETERS'!$B$14:$H$14,1,MATCH(tblDetails[[#Headers],[EVENT STAFF]],tblParameters[#Headers],0))*tblDetails[[#This Row],[ESTIMATED WORK]]</f>
        <v>12000</v>
      </c>
      <c r="Q19" s="13">
        <f>INDEX(tblParameters[],MATCH(tblDetails[[#This Row],[PROJECT TYPE]],tblParameters[PROJECT TYPE],0),MATCH(tblDetails[[#Headers],[ADMIN STAFF]],tblParameters[#Headers],0))*INDEX('PROJECT PARAMETERS'!$B$14:$H$14,1,MATCH(tblDetails[[#Headers],[ADMIN STAFF]],tblParameters[#Headers],0))*tblDetails[[#This Row],[ESTIMATED WORK]]</f>
        <v>1500</v>
      </c>
      <c r="R19" s="13">
        <f>INDEX(tblParameters[],MATCH(tblDetails[[#This Row],[PROJECT TYPE]],tblParameters[PROJECT TYPE],0),MATCH(tblDetails[[#Headers],[ACCOUNT MANAGER]],tblParameters[#Headers],0))*INDEX('PROJECT PARAMETERS'!$B$14:$H$14,1,MATCH(tblDetails[[#Headers],[ACCOUNT MANAGER]],tblParameters[#Headers],0))*tblDetails[[#This Row],[ACTUAL WORK]]</f>
        <v>8280</v>
      </c>
      <c r="S19" s="13">
        <f>INDEX(tblParameters[],MATCH(tblDetails[[#This Row],[PROJECT TYPE]],tblParameters[PROJECT TYPE],0),MATCH(tblDetails[[#Headers],[PROJECT MANAGER]],tblParameters[#Headers],0))*INDEX('PROJECT PARAMETERS'!$B$14:$H$14,1,MATCH(tblDetails[[#Headers],[PROJECT MANAGER]],tblParameters[#Headers],0))*tblDetails[[#This Row],[ACTUAL WORK]]</f>
        <v>2760</v>
      </c>
      <c r="T19" s="13">
        <f>INDEX(tblParameters[],MATCH(tblDetails[[#This Row],[PROJECT TYPE]],tblParameters[PROJECT TYPE],0),MATCH(tblDetails[[#Headers],[STRATEGY MANAGER]],tblParameters[#Headers],0))*INDEX('PROJECT PARAMETERS'!$B$14:$H$14,1,MATCH(tblDetails[[#Headers],[STRATEGY MANAGER]],tblParameters[#Headers],0))*tblDetails[[#This Row],[ACTUAL WORK]]</f>
        <v>0</v>
      </c>
      <c r="U19" s="13">
        <f>INDEX(tblParameters[],MATCH(tblDetails[[#This Row],[PROJECT TYPE]],tblParameters[PROJECT TYPE],0),MATCH(tblDetails[[#Headers],[DESIGN SPECIALIST]],tblParameters[#Headers],0))*INDEX('PROJECT PARAMETERS'!$B$14:$H$14,1,MATCH(tblDetails[[#Headers],[DESIGN SPECIALIST]],tblParameters[#Headers],0))*tblDetails[[#This Row],[ACTUAL WORK]]</f>
        <v>0</v>
      </c>
      <c r="V19" s="13">
        <f>INDEX(tblParameters[],MATCH(tblDetails[[#This Row],[PROJECT TYPE]],tblParameters[PROJECT TYPE],0),MATCH(tblDetails[[#Headers],[EVENT STAFF]],tblParameters[#Headers],0))*INDEX('PROJECT PARAMETERS'!$B$14:$H$14,1,MATCH(tblDetails[[#Headers],[EVENT STAFF]],tblParameters[#Headers],0))*tblDetails[[#This Row],[ACTUAL WORK]]</f>
        <v>11040</v>
      </c>
      <c r="W19" s="13">
        <f>INDEX(tblParameters[],MATCH(tblDetails[[#This Row],[PROJECT TYPE]],tblParameters[PROJECT TYPE],0),MATCH(tblDetails[[#Headers],[ADMIN STAFF]],tblParameters[#Headers],0))*INDEX('PROJECT PARAMETERS'!$B$14:$H$14,1,MATCH(tblDetails[[#Headers],[ADMIN STAFF]],tblParameters[#Headers],0))*tblDetails[[#This Row],[ACTUAL WORK]]</f>
        <v>1380</v>
      </c>
    </row>
    <row r="20" spans="2:23" x14ac:dyDescent="0.2">
      <c r="B20" t="s">
        <v>25</v>
      </c>
      <c r="C20" t="s">
        <v>8</v>
      </c>
      <c r="D20" s="11">
        <v>41628</v>
      </c>
      <c r="E20" s="11">
        <v>41674</v>
      </c>
      <c r="F20" s="11">
        <v>41666</v>
      </c>
      <c r="G20" s="11">
        <v>41723</v>
      </c>
      <c r="H20">
        <v>240</v>
      </c>
      <c r="I20">
        <v>225</v>
      </c>
      <c r="J20">
        <f>DAYS360(tblDetails[[#This Row],[ESTIMATED START]],tblDetails[[#This Row],[ESTIMATED FINISH]],FALSE)</f>
        <v>44</v>
      </c>
      <c r="K20">
        <f>DAYS360(tblDetails[[#This Row],[ACTUAL START]],tblDetails[[#This Row],[ACTUAL FINISH]],FALSE)</f>
        <v>58</v>
      </c>
      <c r="L20" s="13">
        <f>INDEX(tblParameters[],MATCH(tblDetails[[#This Row],[PROJECT TYPE]],tblParameters[PROJECT TYPE],0),MATCH(tblDetails[[#Headers],[ACCOUNT MANAGER]],tblParameters[#Headers],0))*INDEX('PROJECT PARAMETERS'!$B$14:$H$14,1,MATCH(tblDetails[[#Headers],[ACCOUNT MANAGER]],tblParameters[#Headers],0))*tblDetails[[#This Row],[ESTIMATED WORK]]</f>
        <v>8640</v>
      </c>
      <c r="M20" s="13">
        <f>INDEX(tblParameters[],MATCH(tblDetails[[#This Row],[PROJECT TYPE]],tblParameters[PROJECT TYPE],0),MATCH(tblDetails[[#Headers],[PROJECT MANAGER]],tblParameters[#Headers],0))*INDEX('PROJECT PARAMETERS'!$B$14:$H$14,1,MATCH(tblDetails[[#Headers],[PROJECT MANAGER]],tblParameters[#Headers],0))*tblDetails[[#This Row],[ESTIMATED WORK]]</f>
        <v>17280</v>
      </c>
      <c r="N20" s="13">
        <f>INDEX(tblParameters[],MATCH(tblDetails[[#This Row],[PROJECT TYPE]],tblParameters[PROJECT TYPE],0),MATCH(tblDetails[[#Headers],[STRATEGY MANAGER]],tblParameters[#Headers],0))*INDEX('PROJECT PARAMETERS'!$B$14:$H$14,1,MATCH(tblDetails[[#Headers],[STRATEGY MANAGER]],tblParameters[#Headers],0))*tblDetails[[#This Row],[ESTIMATED WORK]]</f>
        <v>0</v>
      </c>
      <c r="O20" s="13">
        <f>INDEX(tblParameters[],MATCH(tblDetails[[#This Row],[PROJECT TYPE]],tblParameters[PROJECT TYPE],0),MATCH(tblDetails[[#Headers],[DESIGN SPECIALIST]],tblParameters[#Headers],0))*INDEX('PROJECT PARAMETERS'!$B$14:$H$14,1,MATCH(tblDetails[[#Headers],[DESIGN SPECIALIST]],tblParameters[#Headers],0))*tblDetails[[#This Row],[ESTIMATED WORK]]</f>
        <v>0</v>
      </c>
      <c r="P20" s="13">
        <f>INDEX(tblParameters[],MATCH(tblDetails[[#This Row],[PROJECT TYPE]],tblParameters[PROJECT TYPE],0),MATCH(tblDetails[[#Headers],[EVENT STAFF]],tblParameters[#Headers],0))*INDEX('PROJECT PARAMETERS'!$B$14:$H$14,1,MATCH(tblDetails[[#Headers],[EVENT STAFF]],tblParameters[#Headers],0))*tblDetails[[#This Row],[ESTIMATED WORK]]</f>
        <v>1920</v>
      </c>
      <c r="Q20" s="13">
        <f>INDEX(tblParameters[],MATCH(tblDetails[[#This Row],[PROJECT TYPE]],tblParameters[PROJECT TYPE],0),MATCH(tblDetails[[#Headers],[ADMIN STAFF]],tblParameters[#Headers],0))*INDEX('PROJECT PARAMETERS'!$B$14:$H$14,1,MATCH(tblDetails[[#Headers],[ADMIN STAFF]],tblParameters[#Headers],0))*tblDetails[[#This Row],[ESTIMATED WORK]]</f>
        <v>1440</v>
      </c>
      <c r="R20" s="13">
        <f>INDEX(tblParameters[],MATCH(tblDetails[[#This Row],[PROJECT TYPE]],tblParameters[PROJECT TYPE],0),MATCH(tblDetails[[#Headers],[ACCOUNT MANAGER]],tblParameters[#Headers],0))*INDEX('PROJECT PARAMETERS'!$B$14:$H$14,1,MATCH(tblDetails[[#Headers],[ACCOUNT MANAGER]],tblParameters[#Headers],0))*tblDetails[[#This Row],[ACTUAL WORK]]</f>
        <v>8100</v>
      </c>
      <c r="S20" s="13">
        <f>INDEX(tblParameters[],MATCH(tblDetails[[#This Row],[PROJECT TYPE]],tblParameters[PROJECT TYPE],0),MATCH(tblDetails[[#Headers],[PROJECT MANAGER]],tblParameters[#Headers],0))*INDEX('PROJECT PARAMETERS'!$B$14:$H$14,1,MATCH(tblDetails[[#Headers],[PROJECT MANAGER]],tblParameters[#Headers],0))*tblDetails[[#This Row],[ACTUAL WORK]]</f>
        <v>16200</v>
      </c>
      <c r="T20" s="13">
        <f>INDEX(tblParameters[],MATCH(tblDetails[[#This Row],[PROJECT TYPE]],tblParameters[PROJECT TYPE],0),MATCH(tblDetails[[#Headers],[STRATEGY MANAGER]],tblParameters[#Headers],0))*INDEX('PROJECT PARAMETERS'!$B$14:$H$14,1,MATCH(tblDetails[[#Headers],[STRATEGY MANAGER]],tblParameters[#Headers],0))*tblDetails[[#This Row],[ACTUAL WORK]]</f>
        <v>0</v>
      </c>
      <c r="U20" s="13">
        <f>INDEX(tblParameters[],MATCH(tblDetails[[#This Row],[PROJECT TYPE]],tblParameters[PROJECT TYPE],0),MATCH(tblDetails[[#Headers],[DESIGN SPECIALIST]],tblParameters[#Headers],0))*INDEX('PROJECT PARAMETERS'!$B$14:$H$14,1,MATCH(tblDetails[[#Headers],[DESIGN SPECIALIST]],tblParameters[#Headers],0))*tblDetails[[#This Row],[ACTUAL WORK]]</f>
        <v>0</v>
      </c>
      <c r="V20" s="13">
        <f>INDEX(tblParameters[],MATCH(tblDetails[[#This Row],[PROJECT TYPE]],tblParameters[PROJECT TYPE],0),MATCH(tblDetails[[#Headers],[EVENT STAFF]],tblParameters[#Headers],0))*INDEX('PROJECT PARAMETERS'!$B$14:$H$14,1,MATCH(tblDetails[[#Headers],[EVENT STAFF]],tblParameters[#Headers],0))*tblDetails[[#This Row],[ACTUAL WORK]]</f>
        <v>1800</v>
      </c>
      <c r="W20" s="13">
        <f>INDEX(tblParameters[],MATCH(tblDetails[[#This Row],[PROJECT TYPE]],tblParameters[PROJECT TYPE],0),MATCH(tblDetails[[#Headers],[ADMIN STAFF]],tblParameters[#Headers],0))*INDEX('PROJECT PARAMETERS'!$B$14:$H$14,1,MATCH(tblDetails[[#Headers],[ADMIN STAFF]],tblParameters[#Headers],0))*tblDetails[[#This Row],[ACTUAL WORK]]</f>
        <v>1350</v>
      </c>
    </row>
    <row r="21" spans="2:23" x14ac:dyDescent="0.2">
      <c r="B21" t="s">
        <v>26</v>
      </c>
      <c r="C21" t="s">
        <v>7</v>
      </c>
      <c r="D21" s="11">
        <v>41636</v>
      </c>
      <c r="E21" s="11">
        <v>41703</v>
      </c>
      <c r="F21" s="11">
        <v>41656</v>
      </c>
      <c r="G21" s="11">
        <v>41739</v>
      </c>
      <c r="H21">
        <v>320</v>
      </c>
      <c r="I21">
        <v>305</v>
      </c>
      <c r="J21">
        <f>DAYS360(tblDetails[[#This Row],[ESTIMATED START]],tblDetails[[#This Row],[ESTIMATED FINISH]],FALSE)</f>
        <v>67</v>
      </c>
      <c r="K21">
        <f>DAYS360(tblDetails[[#This Row],[ACTUAL START]],tblDetails[[#This Row],[ACTUAL FINISH]],FALSE)</f>
        <v>83</v>
      </c>
      <c r="L21" s="13">
        <f>INDEX(tblParameters[],MATCH(tblDetails[[#This Row],[PROJECT TYPE]],tblParameters[PROJECT TYPE],0),MATCH(tblDetails[[#Headers],[ACCOUNT MANAGER]],tblParameters[#Headers],0))*INDEX('PROJECT PARAMETERS'!$B$14:$H$14,1,MATCH(tblDetails[[#Headers],[ACCOUNT MANAGER]],tblParameters[#Headers],0))*tblDetails[[#This Row],[ESTIMATED WORK]]</f>
        <v>11520</v>
      </c>
      <c r="M21" s="13">
        <f>INDEX(tblParameters[],MATCH(tblDetails[[#This Row],[PROJECT TYPE]],tblParameters[PROJECT TYPE],0),MATCH(tblDetails[[#Headers],[PROJECT MANAGER]],tblParameters[#Headers],0))*INDEX('PROJECT PARAMETERS'!$B$14:$H$14,1,MATCH(tblDetails[[#Headers],[PROJECT MANAGER]],tblParameters[#Headers],0))*tblDetails[[#This Row],[ESTIMATED WORK]]</f>
        <v>7680</v>
      </c>
      <c r="N21" s="13">
        <f>INDEX(tblParameters[],MATCH(tblDetails[[#This Row],[PROJECT TYPE]],tblParameters[PROJECT TYPE],0),MATCH(tblDetails[[#Headers],[STRATEGY MANAGER]],tblParameters[#Headers],0))*INDEX('PROJECT PARAMETERS'!$B$14:$H$14,1,MATCH(tblDetails[[#Headers],[STRATEGY MANAGER]],tblParameters[#Headers],0))*tblDetails[[#This Row],[ESTIMATED WORK]]</f>
        <v>0</v>
      </c>
      <c r="O21" s="13">
        <f>INDEX(tblParameters[],MATCH(tblDetails[[#This Row],[PROJECT TYPE]],tblParameters[PROJECT TYPE],0),MATCH(tblDetails[[#Headers],[DESIGN SPECIALIST]],tblParameters[#Headers],0))*INDEX('PROJECT PARAMETERS'!$B$14:$H$14,1,MATCH(tblDetails[[#Headers],[DESIGN SPECIALIST]],tblParameters[#Headers],0))*tblDetails[[#This Row],[ESTIMATED WORK]]</f>
        <v>16000</v>
      </c>
      <c r="P21" s="13">
        <f>INDEX(tblParameters[],MATCH(tblDetails[[#This Row],[PROJECT TYPE]],tblParameters[PROJECT TYPE],0),MATCH(tblDetails[[#Headers],[EVENT STAFF]],tblParameters[#Headers],0))*INDEX('PROJECT PARAMETERS'!$B$14:$H$14,1,MATCH(tblDetails[[#Headers],[EVENT STAFF]],tblParameters[#Headers],0))*tblDetails[[#This Row],[ESTIMATED WORK]]</f>
        <v>0</v>
      </c>
      <c r="Q21" s="13">
        <f>INDEX(tblParameters[],MATCH(tblDetails[[#This Row],[PROJECT TYPE]],tblParameters[PROJECT TYPE],0),MATCH(tblDetails[[#Headers],[ADMIN STAFF]],tblParameters[#Headers],0))*INDEX('PROJECT PARAMETERS'!$B$14:$H$14,1,MATCH(tblDetails[[#Headers],[ADMIN STAFF]],tblParameters[#Headers],0))*tblDetails[[#This Row],[ESTIMATED WORK]]</f>
        <v>1920</v>
      </c>
      <c r="R21" s="13">
        <f>INDEX(tblParameters[],MATCH(tblDetails[[#This Row],[PROJECT TYPE]],tblParameters[PROJECT TYPE],0),MATCH(tblDetails[[#Headers],[ACCOUNT MANAGER]],tblParameters[#Headers],0))*INDEX('PROJECT PARAMETERS'!$B$14:$H$14,1,MATCH(tblDetails[[#Headers],[ACCOUNT MANAGER]],tblParameters[#Headers],0))*tblDetails[[#This Row],[ACTUAL WORK]]</f>
        <v>10980</v>
      </c>
      <c r="S21" s="13">
        <f>INDEX(tblParameters[],MATCH(tblDetails[[#This Row],[PROJECT TYPE]],tblParameters[PROJECT TYPE],0),MATCH(tblDetails[[#Headers],[PROJECT MANAGER]],tblParameters[#Headers],0))*INDEX('PROJECT PARAMETERS'!$B$14:$H$14,1,MATCH(tblDetails[[#Headers],[PROJECT MANAGER]],tblParameters[#Headers],0))*tblDetails[[#This Row],[ACTUAL WORK]]</f>
        <v>7320</v>
      </c>
      <c r="T21" s="13">
        <f>INDEX(tblParameters[],MATCH(tblDetails[[#This Row],[PROJECT TYPE]],tblParameters[PROJECT TYPE],0),MATCH(tblDetails[[#Headers],[STRATEGY MANAGER]],tblParameters[#Headers],0))*INDEX('PROJECT PARAMETERS'!$B$14:$H$14,1,MATCH(tblDetails[[#Headers],[STRATEGY MANAGER]],tblParameters[#Headers],0))*tblDetails[[#This Row],[ACTUAL WORK]]</f>
        <v>0</v>
      </c>
      <c r="U21" s="13">
        <f>INDEX(tblParameters[],MATCH(tblDetails[[#This Row],[PROJECT TYPE]],tblParameters[PROJECT TYPE],0),MATCH(tblDetails[[#Headers],[DESIGN SPECIALIST]],tblParameters[#Headers],0))*INDEX('PROJECT PARAMETERS'!$B$14:$H$14,1,MATCH(tblDetails[[#Headers],[DESIGN SPECIALIST]],tblParameters[#Headers],0))*tblDetails[[#This Row],[ACTUAL WORK]]</f>
        <v>15250</v>
      </c>
      <c r="V21" s="13">
        <f>INDEX(tblParameters[],MATCH(tblDetails[[#This Row],[PROJECT TYPE]],tblParameters[PROJECT TYPE],0),MATCH(tblDetails[[#Headers],[EVENT STAFF]],tblParameters[#Headers],0))*INDEX('PROJECT PARAMETERS'!$B$14:$H$14,1,MATCH(tblDetails[[#Headers],[EVENT STAFF]],tblParameters[#Headers],0))*tblDetails[[#This Row],[ACTUAL WORK]]</f>
        <v>0</v>
      </c>
      <c r="W21" s="13">
        <f>INDEX(tblParameters[],MATCH(tblDetails[[#This Row],[PROJECT TYPE]],tblParameters[PROJECT TYPE],0),MATCH(tblDetails[[#Headers],[ADMIN STAFF]],tblParameters[#Headers],0))*INDEX('PROJECT PARAMETERS'!$B$14:$H$14,1,MATCH(tblDetails[[#Headers],[ADMIN STAFF]],tblParameters[#Headers],0))*tblDetails[[#This Row],[ACTUAL WORK]]</f>
        <v>1830</v>
      </c>
    </row>
    <row r="22" spans="2:23" x14ac:dyDescent="0.2">
      <c r="B22" t="s">
        <v>27</v>
      </c>
      <c r="C22" t="s">
        <v>6</v>
      </c>
      <c r="D22" s="11">
        <v>41643</v>
      </c>
      <c r="E22" s="11">
        <v>41704</v>
      </c>
      <c r="F22" s="11">
        <v>41673</v>
      </c>
      <c r="G22" s="11">
        <v>41735</v>
      </c>
      <c r="H22">
        <v>550</v>
      </c>
      <c r="I22">
        <v>565</v>
      </c>
      <c r="J22">
        <f>DAYS360(tblDetails[[#This Row],[ESTIMATED START]],tblDetails[[#This Row],[ESTIMATED FINISH]],FALSE)</f>
        <v>62</v>
      </c>
      <c r="K22">
        <f>DAYS360(tblDetails[[#This Row],[ACTUAL START]],tblDetails[[#This Row],[ACTUAL FINISH]],FALSE)</f>
        <v>63</v>
      </c>
      <c r="L22" s="13">
        <f>INDEX(tblParameters[],MATCH(tblDetails[[#This Row],[PROJECT TYPE]],tblParameters[PROJECT TYPE],0),MATCH(tblDetails[[#Headers],[ACCOUNT MANAGER]],tblParameters[#Headers],0))*INDEX('PROJECT PARAMETERS'!$B$14:$H$14,1,MATCH(tblDetails[[#Headers],[ACCOUNT MANAGER]],tblParameters[#Headers],0))*tblDetails[[#This Row],[ESTIMATED WORK]]</f>
        <v>19800</v>
      </c>
      <c r="M22" s="13">
        <f>INDEX(tblParameters[],MATCH(tblDetails[[#This Row],[PROJECT TYPE]],tblParameters[PROJECT TYPE],0),MATCH(tblDetails[[#Headers],[PROJECT MANAGER]],tblParameters[#Headers],0))*INDEX('PROJECT PARAMETERS'!$B$14:$H$14,1,MATCH(tblDetails[[#Headers],[PROJECT MANAGER]],tblParameters[#Headers],0))*tblDetails[[#This Row],[ESTIMATED WORK]]</f>
        <v>33000</v>
      </c>
      <c r="N22" s="13">
        <f>INDEX(tblParameters[],MATCH(tblDetails[[#This Row],[PROJECT TYPE]],tblParameters[PROJECT TYPE],0),MATCH(tblDetails[[#Headers],[STRATEGY MANAGER]],tblParameters[#Headers],0))*INDEX('PROJECT PARAMETERS'!$B$14:$H$14,1,MATCH(tblDetails[[#Headers],[STRATEGY MANAGER]],tblParameters[#Headers],0))*tblDetails[[#This Row],[ESTIMATED WORK]]</f>
        <v>8250</v>
      </c>
      <c r="O22" s="13">
        <f>INDEX(tblParameters[],MATCH(tblDetails[[#This Row],[PROJECT TYPE]],tblParameters[PROJECT TYPE],0),MATCH(tblDetails[[#Headers],[DESIGN SPECIALIST]],tblParameters[#Headers],0))*INDEX('PROJECT PARAMETERS'!$B$14:$H$14,1,MATCH(tblDetails[[#Headers],[DESIGN SPECIALIST]],tblParameters[#Headers],0))*tblDetails[[#This Row],[ESTIMATED WORK]]</f>
        <v>5500</v>
      </c>
      <c r="P22" s="13">
        <f>INDEX(tblParameters[],MATCH(tblDetails[[#This Row],[PROJECT TYPE]],tblParameters[PROJECT TYPE],0),MATCH(tblDetails[[#Headers],[EVENT STAFF]],tblParameters[#Headers],0))*INDEX('PROJECT PARAMETERS'!$B$14:$H$14,1,MATCH(tblDetails[[#Headers],[EVENT STAFF]],tblParameters[#Headers],0))*tblDetails[[#This Row],[ESTIMATED WORK]]</f>
        <v>0</v>
      </c>
      <c r="Q22" s="13">
        <f>INDEX(tblParameters[],MATCH(tblDetails[[#This Row],[PROJECT TYPE]],tblParameters[PROJECT TYPE],0),MATCH(tblDetails[[#Headers],[ADMIN STAFF]],tblParameters[#Headers],0))*INDEX('PROJECT PARAMETERS'!$B$14:$H$14,1,MATCH(tblDetails[[#Headers],[ADMIN STAFF]],tblParameters[#Headers],0))*tblDetails[[#This Row],[ESTIMATED WORK]]</f>
        <v>3300</v>
      </c>
      <c r="R22" s="13">
        <f>INDEX(tblParameters[],MATCH(tblDetails[[#This Row],[PROJECT TYPE]],tblParameters[PROJECT TYPE],0),MATCH(tblDetails[[#Headers],[ACCOUNT MANAGER]],tblParameters[#Headers],0))*INDEX('PROJECT PARAMETERS'!$B$14:$H$14,1,MATCH(tblDetails[[#Headers],[ACCOUNT MANAGER]],tblParameters[#Headers],0))*tblDetails[[#This Row],[ACTUAL WORK]]</f>
        <v>20340</v>
      </c>
      <c r="S22" s="13">
        <f>INDEX(tblParameters[],MATCH(tblDetails[[#This Row],[PROJECT TYPE]],tblParameters[PROJECT TYPE],0),MATCH(tblDetails[[#Headers],[PROJECT MANAGER]],tblParameters[#Headers],0))*INDEX('PROJECT PARAMETERS'!$B$14:$H$14,1,MATCH(tblDetails[[#Headers],[PROJECT MANAGER]],tblParameters[#Headers],0))*tblDetails[[#This Row],[ACTUAL WORK]]</f>
        <v>33900</v>
      </c>
      <c r="T22" s="13">
        <f>INDEX(tblParameters[],MATCH(tblDetails[[#This Row],[PROJECT TYPE]],tblParameters[PROJECT TYPE],0),MATCH(tblDetails[[#Headers],[STRATEGY MANAGER]],tblParameters[#Headers],0))*INDEX('PROJECT PARAMETERS'!$B$14:$H$14,1,MATCH(tblDetails[[#Headers],[STRATEGY MANAGER]],tblParameters[#Headers],0))*tblDetails[[#This Row],[ACTUAL WORK]]</f>
        <v>8475</v>
      </c>
      <c r="U22" s="13">
        <f>INDEX(tblParameters[],MATCH(tblDetails[[#This Row],[PROJECT TYPE]],tblParameters[PROJECT TYPE],0),MATCH(tblDetails[[#Headers],[DESIGN SPECIALIST]],tblParameters[#Headers],0))*INDEX('PROJECT PARAMETERS'!$B$14:$H$14,1,MATCH(tblDetails[[#Headers],[DESIGN SPECIALIST]],tblParameters[#Headers],0))*tblDetails[[#This Row],[ACTUAL WORK]]</f>
        <v>5650</v>
      </c>
      <c r="V22" s="13">
        <f>INDEX(tblParameters[],MATCH(tblDetails[[#This Row],[PROJECT TYPE]],tblParameters[PROJECT TYPE],0),MATCH(tblDetails[[#Headers],[EVENT STAFF]],tblParameters[#Headers],0))*INDEX('PROJECT PARAMETERS'!$B$14:$H$14,1,MATCH(tblDetails[[#Headers],[EVENT STAFF]],tblParameters[#Headers],0))*tblDetails[[#This Row],[ACTUAL WORK]]</f>
        <v>0</v>
      </c>
      <c r="W22" s="13">
        <f>INDEX(tblParameters[],MATCH(tblDetails[[#This Row],[PROJECT TYPE]],tblParameters[PROJECT TYPE],0),MATCH(tblDetails[[#Headers],[ADMIN STAFF]],tblParameters[#Headers],0))*INDEX('PROJECT PARAMETERS'!$B$14:$H$14,1,MATCH(tblDetails[[#Headers],[ADMIN STAFF]],tblParameters[#Headers],0))*tblDetails[[#This Row],[ACTUAL WORK]]</f>
        <v>3390</v>
      </c>
    </row>
    <row r="23" spans="2:23" x14ac:dyDescent="0.2">
      <c r="B23" t="s">
        <v>28</v>
      </c>
      <c r="C23" t="s">
        <v>7</v>
      </c>
      <c r="D23" s="11">
        <v>41662</v>
      </c>
      <c r="E23" s="11">
        <v>41705</v>
      </c>
      <c r="F23" s="11">
        <v>41705</v>
      </c>
      <c r="G23" s="11">
        <v>41737</v>
      </c>
      <c r="H23">
        <v>350</v>
      </c>
      <c r="I23">
        <v>350</v>
      </c>
      <c r="J23">
        <f>DAYS360(tblDetails[[#This Row],[ESTIMATED START]],tblDetails[[#This Row],[ESTIMATED FINISH]],FALSE)</f>
        <v>44</v>
      </c>
      <c r="K23">
        <f>DAYS360(tblDetails[[#This Row],[ACTUAL START]],tblDetails[[#This Row],[ACTUAL FINISH]],FALSE)</f>
        <v>31</v>
      </c>
      <c r="L23" s="13">
        <f>INDEX(tblParameters[],MATCH(tblDetails[[#This Row],[PROJECT TYPE]],tblParameters[PROJECT TYPE],0),MATCH(tblDetails[[#Headers],[ACCOUNT MANAGER]],tblParameters[#Headers],0))*INDEX('PROJECT PARAMETERS'!$B$14:$H$14,1,MATCH(tblDetails[[#Headers],[ACCOUNT MANAGER]],tblParameters[#Headers],0))*tblDetails[[#This Row],[ESTIMATED WORK]]</f>
        <v>12600</v>
      </c>
      <c r="M23" s="13">
        <f>INDEX(tblParameters[],MATCH(tblDetails[[#This Row],[PROJECT TYPE]],tblParameters[PROJECT TYPE],0),MATCH(tblDetails[[#Headers],[PROJECT MANAGER]],tblParameters[#Headers],0))*INDEX('PROJECT PARAMETERS'!$B$14:$H$14,1,MATCH(tblDetails[[#Headers],[PROJECT MANAGER]],tblParameters[#Headers],0))*tblDetails[[#This Row],[ESTIMATED WORK]]</f>
        <v>8400</v>
      </c>
      <c r="N23" s="13">
        <f>INDEX(tblParameters[],MATCH(tblDetails[[#This Row],[PROJECT TYPE]],tblParameters[PROJECT TYPE],0),MATCH(tblDetails[[#Headers],[STRATEGY MANAGER]],tblParameters[#Headers],0))*INDEX('PROJECT PARAMETERS'!$B$14:$H$14,1,MATCH(tblDetails[[#Headers],[STRATEGY MANAGER]],tblParameters[#Headers],0))*tblDetails[[#This Row],[ESTIMATED WORK]]</f>
        <v>0</v>
      </c>
      <c r="O23" s="13">
        <f>INDEX(tblParameters[],MATCH(tblDetails[[#This Row],[PROJECT TYPE]],tblParameters[PROJECT TYPE],0),MATCH(tblDetails[[#Headers],[DESIGN SPECIALIST]],tblParameters[#Headers],0))*INDEX('PROJECT PARAMETERS'!$B$14:$H$14,1,MATCH(tblDetails[[#Headers],[DESIGN SPECIALIST]],tblParameters[#Headers],0))*tblDetails[[#This Row],[ESTIMATED WORK]]</f>
        <v>17500</v>
      </c>
      <c r="P23" s="13">
        <f>INDEX(tblParameters[],MATCH(tblDetails[[#This Row],[PROJECT TYPE]],tblParameters[PROJECT TYPE],0),MATCH(tblDetails[[#Headers],[EVENT STAFF]],tblParameters[#Headers],0))*INDEX('PROJECT PARAMETERS'!$B$14:$H$14,1,MATCH(tblDetails[[#Headers],[EVENT STAFF]],tblParameters[#Headers],0))*tblDetails[[#This Row],[ESTIMATED WORK]]</f>
        <v>0</v>
      </c>
      <c r="Q23" s="13">
        <f>INDEX(tblParameters[],MATCH(tblDetails[[#This Row],[PROJECT TYPE]],tblParameters[PROJECT TYPE],0),MATCH(tblDetails[[#Headers],[ADMIN STAFF]],tblParameters[#Headers],0))*INDEX('PROJECT PARAMETERS'!$B$14:$H$14,1,MATCH(tblDetails[[#Headers],[ADMIN STAFF]],tblParameters[#Headers],0))*tblDetails[[#This Row],[ESTIMATED WORK]]</f>
        <v>2100</v>
      </c>
      <c r="R23" s="13">
        <f>INDEX(tblParameters[],MATCH(tblDetails[[#This Row],[PROJECT TYPE]],tblParameters[PROJECT TYPE],0),MATCH(tblDetails[[#Headers],[ACCOUNT MANAGER]],tblParameters[#Headers],0))*INDEX('PROJECT PARAMETERS'!$B$14:$H$14,1,MATCH(tblDetails[[#Headers],[ACCOUNT MANAGER]],tblParameters[#Headers],0))*tblDetails[[#This Row],[ACTUAL WORK]]</f>
        <v>12600</v>
      </c>
      <c r="S23" s="13">
        <f>INDEX(tblParameters[],MATCH(tblDetails[[#This Row],[PROJECT TYPE]],tblParameters[PROJECT TYPE],0),MATCH(tblDetails[[#Headers],[PROJECT MANAGER]],tblParameters[#Headers],0))*INDEX('PROJECT PARAMETERS'!$B$14:$H$14,1,MATCH(tblDetails[[#Headers],[PROJECT MANAGER]],tblParameters[#Headers],0))*tblDetails[[#This Row],[ACTUAL WORK]]</f>
        <v>8400</v>
      </c>
      <c r="T23" s="13">
        <f>INDEX(tblParameters[],MATCH(tblDetails[[#This Row],[PROJECT TYPE]],tblParameters[PROJECT TYPE],0),MATCH(tblDetails[[#Headers],[STRATEGY MANAGER]],tblParameters[#Headers],0))*INDEX('PROJECT PARAMETERS'!$B$14:$H$14,1,MATCH(tblDetails[[#Headers],[STRATEGY MANAGER]],tblParameters[#Headers],0))*tblDetails[[#This Row],[ACTUAL WORK]]</f>
        <v>0</v>
      </c>
      <c r="U23" s="13">
        <f>INDEX(tblParameters[],MATCH(tblDetails[[#This Row],[PROJECT TYPE]],tblParameters[PROJECT TYPE],0),MATCH(tblDetails[[#Headers],[DESIGN SPECIALIST]],tblParameters[#Headers],0))*INDEX('PROJECT PARAMETERS'!$B$14:$H$14,1,MATCH(tblDetails[[#Headers],[DESIGN SPECIALIST]],tblParameters[#Headers],0))*tblDetails[[#This Row],[ACTUAL WORK]]</f>
        <v>17500</v>
      </c>
      <c r="V23" s="13">
        <f>INDEX(tblParameters[],MATCH(tblDetails[[#This Row],[PROJECT TYPE]],tblParameters[PROJECT TYPE],0),MATCH(tblDetails[[#Headers],[EVENT STAFF]],tblParameters[#Headers],0))*INDEX('PROJECT PARAMETERS'!$B$14:$H$14,1,MATCH(tblDetails[[#Headers],[EVENT STAFF]],tblParameters[#Headers],0))*tblDetails[[#This Row],[ACTUAL WORK]]</f>
        <v>0</v>
      </c>
      <c r="W23" s="13">
        <f>INDEX(tblParameters[],MATCH(tblDetails[[#This Row],[PROJECT TYPE]],tblParameters[PROJECT TYPE],0),MATCH(tblDetails[[#Headers],[ADMIN STAFF]],tblParameters[#Headers],0))*INDEX('PROJECT PARAMETERS'!$B$14:$H$14,1,MATCH(tblDetails[[#Headers],[ADMIN STAFF]],tblParameters[#Headers],0))*tblDetails[[#This Row],[ACTUAL WORK]]</f>
        <v>2100</v>
      </c>
    </row>
    <row r="24" spans="2:23" x14ac:dyDescent="0.2">
      <c r="B24" t="s">
        <v>29</v>
      </c>
      <c r="C24" t="s">
        <v>5</v>
      </c>
      <c r="D24" s="11">
        <v>41675</v>
      </c>
      <c r="E24" s="11">
        <v>41746</v>
      </c>
      <c r="F24" s="11">
        <v>41705</v>
      </c>
      <c r="G24" s="11">
        <v>41793</v>
      </c>
      <c r="H24">
        <v>200</v>
      </c>
      <c r="I24">
        <v>205</v>
      </c>
      <c r="J24">
        <f>DAYS360(tblDetails[[#This Row],[ESTIMATED START]],tblDetails[[#This Row],[ESTIMATED FINISH]],FALSE)</f>
        <v>72</v>
      </c>
      <c r="K24">
        <f>DAYS360(tblDetails[[#This Row],[ACTUAL START]],tblDetails[[#This Row],[ACTUAL FINISH]],FALSE)</f>
        <v>86</v>
      </c>
      <c r="L24" s="13">
        <f>INDEX(tblParameters[],MATCH(tblDetails[[#This Row],[PROJECT TYPE]],tblParameters[PROJECT TYPE],0),MATCH(tblDetails[[#Headers],[ACCOUNT MANAGER]],tblParameters[#Headers],0))*INDEX('PROJECT PARAMETERS'!$B$14:$H$14,1,MATCH(tblDetails[[#Headers],[ACCOUNT MANAGER]],tblParameters[#Headers],0))*tblDetails[[#This Row],[ESTIMATED WORK]]</f>
        <v>7200</v>
      </c>
      <c r="M24" s="13">
        <f>INDEX(tblParameters[],MATCH(tblDetails[[#This Row],[PROJECT TYPE]],tblParameters[PROJECT TYPE],0),MATCH(tblDetails[[#Headers],[PROJECT MANAGER]],tblParameters[#Headers],0))*INDEX('PROJECT PARAMETERS'!$B$14:$H$14,1,MATCH(tblDetails[[#Headers],[PROJECT MANAGER]],tblParameters[#Headers],0))*tblDetails[[#This Row],[ESTIMATED WORK]]</f>
        <v>2400</v>
      </c>
      <c r="N24" s="13">
        <f>INDEX(tblParameters[],MATCH(tblDetails[[#This Row],[PROJECT TYPE]],tblParameters[PROJECT TYPE],0),MATCH(tblDetails[[#Headers],[STRATEGY MANAGER]],tblParameters[#Headers],0))*INDEX('PROJECT PARAMETERS'!$B$14:$H$14,1,MATCH(tblDetails[[#Headers],[STRATEGY MANAGER]],tblParameters[#Headers],0))*tblDetails[[#This Row],[ESTIMATED WORK]]</f>
        <v>18000</v>
      </c>
      <c r="O24" s="13">
        <f>INDEX(tblParameters[],MATCH(tblDetails[[#This Row],[PROJECT TYPE]],tblParameters[PROJECT TYPE],0),MATCH(tblDetails[[#Headers],[DESIGN SPECIALIST]],tblParameters[#Headers],0))*INDEX('PROJECT PARAMETERS'!$B$14:$H$14,1,MATCH(tblDetails[[#Headers],[DESIGN SPECIALIST]],tblParameters[#Headers],0))*tblDetails[[#This Row],[ESTIMATED WORK]]</f>
        <v>0</v>
      </c>
      <c r="P24" s="13">
        <f>INDEX(tblParameters[],MATCH(tblDetails[[#This Row],[PROJECT TYPE]],tblParameters[PROJECT TYPE],0),MATCH(tblDetails[[#Headers],[EVENT STAFF]],tblParameters[#Headers],0))*INDEX('PROJECT PARAMETERS'!$B$14:$H$14,1,MATCH(tblDetails[[#Headers],[EVENT STAFF]],tblParameters[#Headers],0))*tblDetails[[#This Row],[ESTIMATED WORK]]</f>
        <v>0</v>
      </c>
      <c r="Q24" s="13">
        <f>INDEX(tblParameters[],MATCH(tblDetails[[#This Row],[PROJECT TYPE]],tblParameters[PROJECT TYPE],0),MATCH(tblDetails[[#Headers],[ADMIN STAFF]],tblParameters[#Headers],0))*INDEX('PROJECT PARAMETERS'!$B$14:$H$14,1,MATCH(tblDetails[[#Headers],[ADMIN STAFF]],tblParameters[#Headers],0))*tblDetails[[#This Row],[ESTIMATED WORK]]</f>
        <v>1200</v>
      </c>
      <c r="R24" s="13">
        <f>INDEX(tblParameters[],MATCH(tblDetails[[#This Row],[PROJECT TYPE]],tblParameters[PROJECT TYPE],0),MATCH(tblDetails[[#Headers],[ACCOUNT MANAGER]],tblParameters[#Headers],0))*INDEX('PROJECT PARAMETERS'!$B$14:$H$14,1,MATCH(tblDetails[[#Headers],[ACCOUNT MANAGER]],tblParameters[#Headers],0))*tblDetails[[#This Row],[ACTUAL WORK]]</f>
        <v>7380</v>
      </c>
      <c r="S24" s="13">
        <f>INDEX(tblParameters[],MATCH(tblDetails[[#This Row],[PROJECT TYPE]],tblParameters[PROJECT TYPE],0),MATCH(tblDetails[[#Headers],[PROJECT MANAGER]],tblParameters[#Headers],0))*INDEX('PROJECT PARAMETERS'!$B$14:$H$14,1,MATCH(tblDetails[[#Headers],[PROJECT MANAGER]],tblParameters[#Headers],0))*tblDetails[[#This Row],[ACTUAL WORK]]</f>
        <v>2460</v>
      </c>
      <c r="T24" s="13">
        <f>INDEX(tblParameters[],MATCH(tblDetails[[#This Row],[PROJECT TYPE]],tblParameters[PROJECT TYPE],0),MATCH(tblDetails[[#Headers],[STRATEGY MANAGER]],tblParameters[#Headers],0))*INDEX('PROJECT PARAMETERS'!$B$14:$H$14,1,MATCH(tblDetails[[#Headers],[STRATEGY MANAGER]],tblParameters[#Headers],0))*tblDetails[[#This Row],[ACTUAL WORK]]</f>
        <v>18450</v>
      </c>
      <c r="U24" s="13">
        <f>INDEX(tblParameters[],MATCH(tblDetails[[#This Row],[PROJECT TYPE]],tblParameters[PROJECT TYPE],0),MATCH(tblDetails[[#Headers],[DESIGN SPECIALIST]],tblParameters[#Headers],0))*INDEX('PROJECT PARAMETERS'!$B$14:$H$14,1,MATCH(tblDetails[[#Headers],[DESIGN SPECIALIST]],tblParameters[#Headers],0))*tblDetails[[#This Row],[ACTUAL WORK]]</f>
        <v>0</v>
      </c>
      <c r="V24" s="13">
        <f>INDEX(tblParameters[],MATCH(tblDetails[[#This Row],[PROJECT TYPE]],tblParameters[PROJECT TYPE],0),MATCH(tblDetails[[#Headers],[EVENT STAFF]],tblParameters[#Headers],0))*INDEX('PROJECT PARAMETERS'!$B$14:$H$14,1,MATCH(tblDetails[[#Headers],[EVENT STAFF]],tblParameters[#Headers],0))*tblDetails[[#This Row],[ACTUAL WORK]]</f>
        <v>0</v>
      </c>
      <c r="W24" s="13">
        <f>INDEX(tblParameters[],MATCH(tblDetails[[#This Row],[PROJECT TYPE]],tblParameters[PROJECT TYPE],0),MATCH(tblDetails[[#Headers],[ADMIN STAFF]],tblParameters[#Headers],0))*INDEX('PROJECT PARAMETERS'!$B$14:$H$14,1,MATCH(tblDetails[[#Headers],[ADMIN STAFF]],tblParameters[#Headers],0))*tblDetails[[#This Row],[ACTUAL WORK]]</f>
        <v>1230</v>
      </c>
    </row>
    <row r="25" spans="2:23" x14ac:dyDescent="0.2">
      <c r="B25" t="s">
        <v>30</v>
      </c>
      <c r="C25" t="s">
        <v>6</v>
      </c>
      <c r="D25" s="11">
        <v>41685</v>
      </c>
      <c r="E25" s="11">
        <v>41759</v>
      </c>
      <c r="F25" s="11">
        <v>41724</v>
      </c>
      <c r="G25" s="11">
        <v>41799</v>
      </c>
      <c r="H25">
        <v>220</v>
      </c>
      <c r="I25">
        <v>230</v>
      </c>
      <c r="J25">
        <f>DAYS360(tblDetails[[#This Row],[ESTIMATED START]],tblDetails[[#This Row],[ESTIMATED FINISH]],FALSE)</f>
        <v>75</v>
      </c>
      <c r="K25">
        <f>DAYS360(tblDetails[[#This Row],[ACTUAL START]],tblDetails[[#This Row],[ACTUAL FINISH]],FALSE)</f>
        <v>73</v>
      </c>
      <c r="L25" s="13">
        <f>INDEX(tblParameters[],MATCH(tblDetails[[#This Row],[PROJECT TYPE]],tblParameters[PROJECT TYPE],0),MATCH(tblDetails[[#Headers],[ACCOUNT MANAGER]],tblParameters[#Headers],0))*INDEX('PROJECT PARAMETERS'!$B$14:$H$14,1,MATCH(tblDetails[[#Headers],[ACCOUNT MANAGER]],tblParameters[#Headers],0))*tblDetails[[#This Row],[ESTIMATED WORK]]</f>
        <v>7920</v>
      </c>
      <c r="M25" s="13">
        <f>INDEX(tblParameters[],MATCH(tblDetails[[#This Row],[PROJECT TYPE]],tblParameters[PROJECT TYPE],0),MATCH(tblDetails[[#Headers],[PROJECT MANAGER]],tblParameters[#Headers],0))*INDEX('PROJECT PARAMETERS'!$B$14:$H$14,1,MATCH(tblDetails[[#Headers],[PROJECT MANAGER]],tblParameters[#Headers],0))*tblDetails[[#This Row],[ESTIMATED WORK]]</f>
        <v>13200</v>
      </c>
      <c r="N25" s="13">
        <f>INDEX(tblParameters[],MATCH(tblDetails[[#This Row],[PROJECT TYPE]],tblParameters[PROJECT TYPE],0),MATCH(tblDetails[[#Headers],[STRATEGY MANAGER]],tblParameters[#Headers],0))*INDEX('PROJECT PARAMETERS'!$B$14:$H$14,1,MATCH(tblDetails[[#Headers],[STRATEGY MANAGER]],tblParameters[#Headers],0))*tblDetails[[#This Row],[ESTIMATED WORK]]</f>
        <v>3300</v>
      </c>
      <c r="O25" s="13">
        <f>INDEX(tblParameters[],MATCH(tblDetails[[#This Row],[PROJECT TYPE]],tblParameters[PROJECT TYPE],0),MATCH(tblDetails[[#Headers],[DESIGN SPECIALIST]],tblParameters[#Headers],0))*INDEX('PROJECT PARAMETERS'!$B$14:$H$14,1,MATCH(tblDetails[[#Headers],[DESIGN SPECIALIST]],tblParameters[#Headers],0))*tblDetails[[#This Row],[ESTIMATED WORK]]</f>
        <v>2200</v>
      </c>
      <c r="P25" s="13">
        <f>INDEX(tblParameters[],MATCH(tblDetails[[#This Row],[PROJECT TYPE]],tblParameters[PROJECT TYPE],0),MATCH(tblDetails[[#Headers],[EVENT STAFF]],tblParameters[#Headers],0))*INDEX('PROJECT PARAMETERS'!$B$14:$H$14,1,MATCH(tblDetails[[#Headers],[EVENT STAFF]],tblParameters[#Headers],0))*tblDetails[[#This Row],[ESTIMATED WORK]]</f>
        <v>0</v>
      </c>
      <c r="Q25" s="13">
        <f>INDEX(tblParameters[],MATCH(tblDetails[[#This Row],[PROJECT TYPE]],tblParameters[PROJECT TYPE],0),MATCH(tblDetails[[#Headers],[ADMIN STAFF]],tblParameters[#Headers],0))*INDEX('PROJECT PARAMETERS'!$B$14:$H$14,1,MATCH(tblDetails[[#Headers],[ADMIN STAFF]],tblParameters[#Headers],0))*tblDetails[[#This Row],[ESTIMATED WORK]]</f>
        <v>1320</v>
      </c>
      <c r="R25" s="13">
        <f>INDEX(tblParameters[],MATCH(tblDetails[[#This Row],[PROJECT TYPE]],tblParameters[PROJECT TYPE],0),MATCH(tblDetails[[#Headers],[ACCOUNT MANAGER]],tblParameters[#Headers],0))*INDEX('PROJECT PARAMETERS'!$B$14:$H$14,1,MATCH(tblDetails[[#Headers],[ACCOUNT MANAGER]],tblParameters[#Headers],0))*tblDetails[[#This Row],[ACTUAL WORK]]</f>
        <v>8280</v>
      </c>
      <c r="S25" s="13">
        <f>INDEX(tblParameters[],MATCH(tblDetails[[#This Row],[PROJECT TYPE]],tblParameters[PROJECT TYPE],0),MATCH(tblDetails[[#Headers],[PROJECT MANAGER]],tblParameters[#Headers],0))*INDEX('PROJECT PARAMETERS'!$B$14:$H$14,1,MATCH(tblDetails[[#Headers],[PROJECT MANAGER]],tblParameters[#Headers],0))*tblDetails[[#This Row],[ACTUAL WORK]]</f>
        <v>13800</v>
      </c>
      <c r="T25" s="13">
        <f>INDEX(tblParameters[],MATCH(tblDetails[[#This Row],[PROJECT TYPE]],tblParameters[PROJECT TYPE],0),MATCH(tblDetails[[#Headers],[STRATEGY MANAGER]],tblParameters[#Headers],0))*INDEX('PROJECT PARAMETERS'!$B$14:$H$14,1,MATCH(tblDetails[[#Headers],[STRATEGY MANAGER]],tblParameters[#Headers],0))*tblDetails[[#This Row],[ACTUAL WORK]]</f>
        <v>3450</v>
      </c>
      <c r="U25" s="13">
        <f>INDEX(tblParameters[],MATCH(tblDetails[[#This Row],[PROJECT TYPE]],tblParameters[PROJECT TYPE],0),MATCH(tblDetails[[#Headers],[DESIGN SPECIALIST]],tblParameters[#Headers],0))*INDEX('PROJECT PARAMETERS'!$B$14:$H$14,1,MATCH(tblDetails[[#Headers],[DESIGN SPECIALIST]],tblParameters[#Headers],0))*tblDetails[[#This Row],[ACTUAL WORK]]</f>
        <v>2300</v>
      </c>
      <c r="V25" s="13">
        <f>INDEX(tblParameters[],MATCH(tblDetails[[#This Row],[PROJECT TYPE]],tblParameters[PROJECT TYPE],0),MATCH(tblDetails[[#Headers],[EVENT STAFF]],tblParameters[#Headers],0))*INDEX('PROJECT PARAMETERS'!$B$14:$H$14,1,MATCH(tblDetails[[#Headers],[EVENT STAFF]],tblParameters[#Headers],0))*tblDetails[[#This Row],[ACTUAL WORK]]</f>
        <v>0</v>
      </c>
      <c r="W25" s="13">
        <f>INDEX(tblParameters[],MATCH(tblDetails[[#This Row],[PROJECT TYPE]],tblParameters[PROJECT TYPE],0),MATCH(tblDetails[[#Headers],[ADMIN STAFF]],tblParameters[#Headers],0))*INDEX('PROJECT PARAMETERS'!$B$14:$H$14,1,MATCH(tblDetails[[#Headers],[ADMIN STAFF]],tblParameters[#Headers],0))*tblDetails[[#This Row],[ACTUAL WORK]]</f>
        <v>1380</v>
      </c>
    </row>
    <row r="26" spans="2:23" x14ac:dyDescent="0.2">
      <c r="B26" t="s">
        <v>31</v>
      </c>
      <c r="C26" t="s">
        <v>10</v>
      </c>
      <c r="D26" s="11">
        <v>41715</v>
      </c>
      <c r="E26" s="11">
        <v>41784</v>
      </c>
      <c r="F26" s="11">
        <v>41758</v>
      </c>
      <c r="G26" s="11">
        <v>41821</v>
      </c>
      <c r="H26">
        <v>600</v>
      </c>
      <c r="I26">
        <v>560</v>
      </c>
      <c r="J26">
        <f>DAYS360(tblDetails[[#This Row],[ESTIMATED START]],tblDetails[[#This Row],[ESTIMATED FINISH]],FALSE)</f>
        <v>68</v>
      </c>
      <c r="K26">
        <f>DAYS360(tblDetails[[#This Row],[ACTUAL START]],tblDetails[[#This Row],[ACTUAL FINISH]],FALSE)</f>
        <v>62</v>
      </c>
      <c r="L26" s="13">
        <f>INDEX(tblParameters[],MATCH(tblDetails[[#This Row],[PROJECT TYPE]],tblParameters[PROJECT TYPE],0),MATCH(tblDetails[[#Headers],[ACCOUNT MANAGER]],tblParameters[#Headers],0))*INDEX('PROJECT PARAMETERS'!$B$14:$H$14,1,MATCH(tblDetails[[#Headers],[ACCOUNT MANAGER]],tblParameters[#Headers],0))*tblDetails[[#This Row],[ESTIMATED WORK]]</f>
        <v>21600</v>
      </c>
      <c r="M26" s="13">
        <f>INDEX(tblParameters[],MATCH(tblDetails[[#This Row],[PROJECT TYPE]],tblParameters[PROJECT TYPE],0),MATCH(tblDetails[[#Headers],[PROJECT MANAGER]],tblParameters[#Headers],0))*INDEX('PROJECT PARAMETERS'!$B$14:$H$14,1,MATCH(tblDetails[[#Headers],[PROJECT MANAGER]],tblParameters[#Headers],0))*tblDetails[[#This Row],[ESTIMATED WORK]]</f>
        <v>14400</v>
      </c>
      <c r="N26" s="13">
        <f>INDEX(tblParameters[],MATCH(tblDetails[[#This Row],[PROJECT TYPE]],tblParameters[PROJECT TYPE],0),MATCH(tblDetails[[#Headers],[STRATEGY MANAGER]],tblParameters[#Headers],0))*INDEX('PROJECT PARAMETERS'!$B$14:$H$14,1,MATCH(tblDetails[[#Headers],[STRATEGY MANAGER]],tblParameters[#Headers],0))*tblDetails[[#This Row],[ESTIMATED WORK]]</f>
        <v>18000</v>
      </c>
      <c r="O26" s="13">
        <f>INDEX(tblParameters[],MATCH(tblDetails[[#This Row],[PROJECT TYPE]],tblParameters[PROJECT TYPE],0),MATCH(tblDetails[[#Headers],[DESIGN SPECIALIST]],tblParameters[#Headers],0))*INDEX('PROJECT PARAMETERS'!$B$14:$H$14,1,MATCH(tblDetails[[#Headers],[DESIGN SPECIALIST]],tblParameters[#Headers],0))*tblDetails[[#This Row],[ESTIMATED WORK]]</f>
        <v>12000</v>
      </c>
      <c r="P26" s="13">
        <f>INDEX(tblParameters[],MATCH(tblDetails[[#This Row],[PROJECT TYPE]],tblParameters[PROJECT TYPE],0),MATCH(tblDetails[[#Headers],[EVENT STAFF]],tblParameters[#Headers],0))*INDEX('PROJECT PARAMETERS'!$B$14:$H$14,1,MATCH(tblDetails[[#Headers],[EVENT STAFF]],tblParameters[#Headers],0))*tblDetails[[#This Row],[ESTIMATED WORK]]</f>
        <v>0</v>
      </c>
      <c r="Q26" s="13">
        <f>INDEX(tblParameters[],MATCH(tblDetails[[#This Row],[PROJECT TYPE]],tblParameters[PROJECT TYPE],0),MATCH(tblDetails[[#Headers],[ADMIN STAFF]],tblParameters[#Headers],0))*INDEX('PROJECT PARAMETERS'!$B$14:$H$14,1,MATCH(tblDetails[[#Headers],[ADMIN STAFF]],tblParameters[#Headers],0))*tblDetails[[#This Row],[ESTIMATED WORK]]</f>
        <v>7200</v>
      </c>
      <c r="R26" s="13">
        <f>INDEX(tblParameters[],MATCH(tblDetails[[#This Row],[PROJECT TYPE]],tblParameters[PROJECT TYPE],0),MATCH(tblDetails[[#Headers],[ACCOUNT MANAGER]],tblParameters[#Headers],0))*INDEX('PROJECT PARAMETERS'!$B$14:$H$14,1,MATCH(tblDetails[[#Headers],[ACCOUNT MANAGER]],tblParameters[#Headers],0))*tblDetails[[#This Row],[ACTUAL WORK]]</f>
        <v>20160</v>
      </c>
      <c r="S26" s="13">
        <f>INDEX(tblParameters[],MATCH(tblDetails[[#This Row],[PROJECT TYPE]],tblParameters[PROJECT TYPE],0),MATCH(tblDetails[[#Headers],[PROJECT MANAGER]],tblParameters[#Headers],0))*INDEX('PROJECT PARAMETERS'!$B$14:$H$14,1,MATCH(tblDetails[[#Headers],[PROJECT MANAGER]],tblParameters[#Headers],0))*tblDetails[[#This Row],[ACTUAL WORK]]</f>
        <v>13440</v>
      </c>
      <c r="T26" s="13">
        <f>INDEX(tblParameters[],MATCH(tblDetails[[#This Row],[PROJECT TYPE]],tblParameters[PROJECT TYPE],0),MATCH(tblDetails[[#Headers],[STRATEGY MANAGER]],tblParameters[#Headers],0))*INDEX('PROJECT PARAMETERS'!$B$14:$H$14,1,MATCH(tblDetails[[#Headers],[STRATEGY MANAGER]],tblParameters[#Headers],0))*tblDetails[[#This Row],[ACTUAL WORK]]</f>
        <v>16800</v>
      </c>
      <c r="U26" s="13">
        <f>INDEX(tblParameters[],MATCH(tblDetails[[#This Row],[PROJECT TYPE]],tblParameters[PROJECT TYPE],0),MATCH(tblDetails[[#Headers],[DESIGN SPECIALIST]],tblParameters[#Headers],0))*INDEX('PROJECT PARAMETERS'!$B$14:$H$14,1,MATCH(tblDetails[[#Headers],[DESIGN SPECIALIST]],tblParameters[#Headers],0))*tblDetails[[#This Row],[ACTUAL WORK]]</f>
        <v>11200</v>
      </c>
      <c r="V26" s="13">
        <f>INDEX(tblParameters[],MATCH(tblDetails[[#This Row],[PROJECT TYPE]],tblParameters[PROJECT TYPE],0),MATCH(tblDetails[[#Headers],[EVENT STAFF]],tblParameters[#Headers],0))*INDEX('PROJECT PARAMETERS'!$B$14:$H$14,1,MATCH(tblDetails[[#Headers],[EVENT STAFF]],tblParameters[#Headers],0))*tblDetails[[#This Row],[ACTUAL WORK]]</f>
        <v>0</v>
      </c>
      <c r="W26" s="13">
        <f>INDEX(tblParameters[],MATCH(tblDetails[[#This Row],[PROJECT TYPE]],tblParameters[PROJECT TYPE],0),MATCH(tblDetails[[#Headers],[ADMIN STAFF]],tblParameters[#Headers],0))*INDEX('PROJECT PARAMETERS'!$B$14:$H$14,1,MATCH(tblDetails[[#Headers],[ADMIN STAFF]],tblParameters[#Headers],0))*tblDetails[[#This Row],[ACTUAL WORK]]</f>
        <v>6720</v>
      </c>
    </row>
    <row r="27" spans="2:23" x14ac:dyDescent="0.2">
      <c r="B27" t="s">
        <v>32</v>
      </c>
      <c r="C27" t="s">
        <v>8</v>
      </c>
      <c r="D27" s="11">
        <v>41727</v>
      </c>
      <c r="E27" s="11">
        <v>41778</v>
      </c>
      <c r="F27" s="11">
        <v>41777</v>
      </c>
      <c r="G27" s="11">
        <v>41809</v>
      </c>
      <c r="H27">
        <v>525</v>
      </c>
      <c r="I27">
        <v>540</v>
      </c>
      <c r="J27">
        <f>DAYS360(tblDetails[[#This Row],[ESTIMATED START]],tblDetails[[#This Row],[ESTIMATED FINISH]],FALSE)</f>
        <v>50</v>
      </c>
      <c r="K27">
        <f>DAYS360(tblDetails[[#This Row],[ACTUAL START]],tblDetails[[#This Row],[ACTUAL FINISH]],FALSE)</f>
        <v>31</v>
      </c>
      <c r="L27" s="13">
        <f>INDEX(tblParameters[],MATCH(tblDetails[[#This Row],[PROJECT TYPE]],tblParameters[PROJECT TYPE],0),MATCH(tblDetails[[#Headers],[ACCOUNT MANAGER]],tblParameters[#Headers],0))*INDEX('PROJECT PARAMETERS'!$B$14:$H$14,1,MATCH(tblDetails[[#Headers],[ACCOUNT MANAGER]],tblParameters[#Headers],0))*tblDetails[[#This Row],[ESTIMATED WORK]]</f>
        <v>18900</v>
      </c>
      <c r="M27" s="13">
        <f>INDEX(tblParameters[],MATCH(tblDetails[[#This Row],[PROJECT TYPE]],tblParameters[PROJECT TYPE],0),MATCH(tblDetails[[#Headers],[PROJECT MANAGER]],tblParameters[#Headers],0))*INDEX('PROJECT PARAMETERS'!$B$14:$H$14,1,MATCH(tblDetails[[#Headers],[PROJECT MANAGER]],tblParameters[#Headers],0))*tblDetails[[#This Row],[ESTIMATED WORK]]</f>
        <v>37800</v>
      </c>
      <c r="N27" s="13">
        <f>INDEX(tblParameters[],MATCH(tblDetails[[#This Row],[PROJECT TYPE]],tblParameters[PROJECT TYPE],0),MATCH(tblDetails[[#Headers],[STRATEGY MANAGER]],tblParameters[#Headers],0))*INDEX('PROJECT PARAMETERS'!$B$14:$H$14,1,MATCH(tblDetails[[#Headers],[STRATEGY MANAGER]],tblParameters[#Headers],0))*tblDetails[[#This Row],[ESTIMATED WORK]]</f>
        <v>0</v>
      </c>
      <c r="O27" s="13">
        <f>INDEX(tblParameters[],MATCH(tblDetails[[#This Row],[PROJECT TYPE]],tblParameters[PROJECT TYPE],0),MATCH(tblDetails[[#Headers],[DESIGN SPECIALIST]],tblParameters[#Headers],0))*INDEX('PROJECT PARAMETERS'!$B$14:$H$14,1,MATCH(tblDetails[[#Headers],[DESIGN SPECIALIST]],tblParameters[#Headers],0))*tblDetails[[#This Row],[ESTIMATED WORK]]</f>
        <v>0</v>
      </c>
      <c r="P27" s="13">
        <f>INDEX(tblParameters[],MATCH(tblDetails[[#This Row],[PROJECT TYPE]],tblParameters[PROJECT TYPE],0),MATCH(tblDetails[[#Headers],[EVENT STAFF]],tblParameters[#Headers],0))*INDEX('PROJECT PARAMETERS'!$B$14:$H$14,1,MATCH(tblDetails[[#Headers],[EVENT STAFF]],tblParameters[#Headers],0))*tblDetails[[#This Row],[ESTIMATED WORK]]</f>
        <v>4200</v>
      </c>
      <c r="Q27" s="13">
        <f>INDEX(tblParameters[],MATCH(tblDetails[[#This Row],[PROJECT TYPE]],tblParameters[PROJECT TYPE],0),MATCH(tblDetails[[#Headers],[ADMIN STAFF]],tblParameters[#Headers],0))*INDEX('PROJECT PARAMETERS'!$B$14:$H$14,1,MATCH(tblDetails[[#Headers],[ADMIN STAFF]],tblParameters[#Headers],0))*tblDetails[[#This Row],[ESTIMATED WORK]]</f>
        <v>3150</v>
      </c>
      <c r="R27" s="13">
        <f>INDEX(tblParameters[],MATCH(tblDetails[[#This Row],[PROJECT TYPE]],tblParameters[PROJECT TYPE],0),MATCH(tblDetails[[#Headers],[ACCOUNT MANAGER]],tblParameters[#Headers],0))*INDEX('PROJECT PARAMETERS'!$B$14:$H$14,1,MATCH(tblDetails[[#Headers],[ACCOUNT MANAGER]],tblParameters[#Headers],0))*tblDetails[[#This Row],[ACTUAL WORK]]</f>
        <v>19440</v>
      </c>
      <c r="S27" s="13">
        <f>INDEX(tblParameters[],MATCH(tblDetails[[#This Row],[PROJECT TYPE]],tblParameters[PROJECT TYPE],0),MATCH(tblDetails[[#Headers],[PROJECT MANAGER]],tblParameters[#Headers],0))*INDEX('PROJECT PARAMETERS'!$B$14:$H$14,1,MATCH(tblDetails[[#Headers],[PROJECT MANAGER]],tblParameters[#Headers],0))*tblDetails[[#This Row],[ACTUAL WORK]]</f>
        <v>38880</v>
      </c>
      <c r="T27" s="13">
        <f>INDEX(tblParameters[],MATCH(tblDetails[[#This Row],[PROJECT TYPE]],tblParameters[PROJECT TYPE],0),MATCH(tblDetails[[#Headers],[STRATEGY MANAGER]],tblParameters[#Headers],0))*INDEX('PROJECT PARAMETERS'!$B$14:$H$14,1,MATCH(tblDetails[[#Headers],[STRATEGY MANAGER]],tblParameters[#Headers],0))*tblDetails[[#This Row],[ACTUAL WORK]]</f>
        <v>0</v>
      </c>
      <c r="U27" s="13">
        <f>INDEX(tblParameters[],MATCH(tblDetails[[#This Row],[PROJECT TYPE]],tblParameters[PROJECT TYPE],0),MATCH(tblDetails[[#Headers],[DESIGN SPECIALIST]],tblParameters[#Headers],0))*INDEX('PROJECT PARAMETERS'!$B$14:$H$14,1,MATCH(tblDetails[[#Headers],[DESIGN SPECIALIST]],tblParameters[#Headers],0))*tblDetails[[#This Row],[ACTUAL WORK]]</f>
        <v>0</v>
      </c>
      <c r="V27" s="13">
        <f>INDEX(tblParameters[],MATCH(tblDetails[[#This Row],[PROJECT TYPE]],tblParameters[PROJECT TYPE],0),MATCH(tblDetails[[#Headers],[EVENT STAFF]],tblParameters[#Headers],0))*INDEX('PROJECT PARAMETERS'!$B$14:$H$14,1,MATCH(tblDetails[[#Headers],[EVENT STAFF]],tblParameters[#Headers],0))*tblDetails[[#This Row],[ACTUAL WORK]]</f>
        <v>4320</v>
      </c>
      <c r="W27" s="13">
        <f>INDEX(tblParameters[],MATCH(tblDetails[[#This Row],[PROJECT TYPE]],tblParameters[PROJECT TYPE],0),MATCH(tblDetails[[#Headers],[ADMIN STAFF]],tblParameters[#Headers],0))*INDEX('PROJECT PARAMETERS'!$B$14:$H$14,1,MATCH(tblDetails[[#Headers],[ADMIN STAFF]],tblParameters[#Headers],0))*tblDetails[[#This Row],[ACTUAL WORK]]</f>
        <v>3240</v>
      </c>
    </row>
    <row r="28" spans="2:23" x14ac:dyDescent="0.2">
      <c r="B28" t="s">
        <v>33</v>
      </c>
      <c r="C28" t="s">
        <v>6</v>
      </c>
      <c r="D28" s="11">
        <v>41738</v>
      </c>
      <c r="E28" s="11">
        <v>41758</v>
      </c>
      <c r="F28" s="11">
        <v>41761</v>
      </c>
      <c r="G28" s="11">
        <v>41794</v>
      </c>
      <c r="H28">
        <v>180</v>
      </c>
      <c r="I28">
        <v>190</v>
      </c>
      <c r="J28">
        <f>DAYS360(tblDetails[[#This Row],[ESTIMATED START]],tblDetails[[#This Row],[ESTIMATED FINISH]],FALSE)</f>
        <v>20</v>
      </c>
      <c r="K28">
        <f>DAYS360(tblDetails[[#This Row],[ACTUAL START]],tblDetails[[#This Row],[ACTUAL FINISH]],FALSE)</f>
        <v>32</v>
      </c>
      <c r="L28" s="13">
        <f>INDEX(tblParameters[],MATCH(tblDetails[[#This Row],[PROJECT TYPE]],tblParameters[PROJECT TYPE],0),MATCH(tblDetails[[#Headers],[ACCOUNT MANAGER]],tblParameters[#Headers],0))*INDEX('PROJECT PARAMETERS'!$B$14:$H$14,1,MATCH(tblDetails[[#Headers],[ACCOUNT MANAGER]],tblParameters[#Headers],0))*tblDetails[[#This Row],[ESTIMATED WORK]]</f>
        <v>6480</v>
      </c>
      <c r="M28" s="13">
        <f>INDEX(tblParameters[],MATCH(tblDetails[[#This Row],[PROJECT TYPE]],tblParameters[PROJECT TYPE],0),MATCH(tblDetails[[#Headers],[PROJECT MANAGER]],tblParameters[#Headers],0))*INDEX('PROJECT PARAMETERS'!$B$14:$H$14,1,MATCH(tblDetails[[#Headers],[PROJECT MANAGER]],tblParameters[#Headers],0))*tblDetails[[#This Row],[ESTIMATED WORK]]</f>
        <v>10800</v>
      </c>
      <c r="N28" s="13">
        <f>INDEX(tblParameters[],MATCH(tblDetails[[#This Row],[PROJECT TYPE]],tblParameters[PROJECT TYPE],0),MATCH(tblDetails[[#Headers],[STRATEGY MANAGER]],tblParameters[#Headers],0))*INDEX('PROJECT PARAMETERS'!$B$14:$H$14,1,MATCH(tblDetails[[#Headers],[STRATEGY MANAGER]],tblParameters[#Headers],0))*tblDetails[[#This Row],[ESTIMATED WORK]]</f>
        <v>2700</v>
      </c>
      <c r="O28" s="13">
        <f>INDEX(tblParameters[],MATCH(tblDetails[[#This Row],[PROJECT TYPE]],tblParameters[PROJECT TYPE],0),MATCH(tblDetails[[#Headers],[DESIGN SPECIALIST]],tblParameters[#Headers],0))*INDEX('PROJECT PARAMETERS'!$B$14:$H$14,1,MATCH(tblDetails[[#Headers],[DESIGN SPECIALIST]],tblParameters[#Headers],0))*tblDetails[[#This Row],[ESTIMATED WORK]]</f>
        <v>1800</v>
      </c>
      <c r="P28" s="13">
        <f>INDEX(tblParameters[],MATCH(tblDetails[[#This Row],[PROJECT TYPE]],tblParameters[PROJECT TYPE],0),MATCH(tblDetails[[#Headers],[EVENT STAFF]],tblParameters[#Headers],0))*INDEX('PROJECT PARAMETERS'!$B$14:$H$14,1,MATCH(tblDetails[[#Headers],[EVENT STAFF]],tblParameters[#Headers],0))*tblDetails[[#This Row],[ESTIMATED WORK]]</f>
        <v>0</v>
      </c>
      <c r="Q28" s="13">
        <f>INDEX(tblParameters[],MATCH(tblDetails[[#This Row],[PROJECT TYPE]],tblParameters[PROJECT TYPE],0),MATCH(tblDetails[[#Headers],[ADMIN STAFF]],tblParameters[#Headers],0))*INDEX('PROJECT PARAMETERS'!$B$14:$H$14,1,MATCH(tblDetails[[#Headers],[ADMIN STAFF]],tblParameters[#Headers],0))*tblDetails[[#This Row],[ESTIMATED WORK]]</f>
        <v>1080</v>
      </c>
      <c r="R28" s="13">
        <f>INDEX(tblParameters[],MATCH(tblDetails[[#This Row],[PROJECT TYPE]],tblParameters[PROJECT TYPE],0),MATCH(tblDetails[[#Headers],[ACCOUNT MANAGER]],tblParameters[#Headers],0))*INDEX('PROJECT PARAMETERS'!$B$14:$H$14,1,MATCH(tblDetails[[#Headers],[ACCOUNT MANAGER]],tblParameters[#Headers],0))*tblDetails[[#This Row],[ACTUAL WORK]]</f>
        <v>6840</v>
      </c>
      <c r="S28" s="13">
        <f>INDEX(tblParameters[],MATCH(tblDetails[[#This Row],[PROJECT TYPE]],tblParameters[PROJECT TYPE],0),MATCH(tblDetails[[#Headers],[PROJECT MANAGER]],tblParameters[#Headers],0))*INDEX('PROJECT PARAMETERS'!$B$14:$H$14,1,MATCH(tblDetails[[#Headers],[PROJECT MANAGER]],tblParameters[#Headers],0))*tblDetails[[#This Row],[ACTUAL WORK]]</f>
        <v>11400</v>
      </c>
      <c r="T28" s="13">
        <f>INDEX(tblParameters[],MATCH(tblDetails[[#This Row],[PROJECT TYPE]],tblParameters[PROJECT TYPE],0),MATCH(tblDetails[[#Headers],[STRATEGY MANAGER]],tblParameters[#Headers],0))*INDEX('PROJECT PARAMETERS'!$B$14:$H$14,1,MATCH(tblDetails[[#Headers],[STRATEGY MANAGER]],tblParameters[#Headers],0))*tblDetails[[#This Row],[ACTUAL WORK]]</f>
        <v>2850</v>
      </c>
      <c r="U28" s="13">
        <f>INDEX(tblParameters[],MATCH(tblDetails[[#This Row],[PROJECT TYPE]],tblParameters[PROJECT TYPE],0),MATCH(tblDetails[[#Headers],[DESIGN SPECIALIST]],tblParameters[#Headers],0))*INDEX('PROJECT PARAMETERS'!$B$14:$H$14,1,MATCH(tblDetails[[#Headers],[DESIGN SPECIALIST]],tblParameters[#Headers],0))*tblDetails[[#This Row],[ACTUAL WORK]]</f>
        <v>1900</v>
      </c>
      <c r="V28" s="13">
        <f>INDEX(tblParameters[],MATCH(tblDetails[[#This Row],[PROJECT TYPE]],tblParameters[PROJECT TYPE],0),MATCH(tblDetails[[#Headers],[EVENT STAFF]],tblParameters[#Headers],0))*INDEX('PROJECT PARAMETERS'!$B$14:$H$14,1,MATCH(tblDetails[[#Headers],[EVENT STAFF]],tblParameters[#Headers],0))*tblDetails[[#This Row],[ACTUAL WORK]]</f>
        <v>0</v>
      </c>
      <c r="W28" s="13">
        <f>INDEX(tblParameters[],MATCH(tblDetails[[#This Row],[PROJECT TYPE]],tblParameters[PROJECT TYPE],0),MATCH(tblDetails[[#Headers],[ADMIN STAFF]],tblParameters[#Headers],0))*INDEX('PROJECT PARAMETERS'!$B$14:$H$14,1,MATCH(tblDetails[[#Headers],[ADMIN STAFF]],tblParameters[#Headers],0))*tblDetails[[#This Row],[ACTUAL WORK]]</f>
        <v>1140</v>
      </c>
    </row>
    <row r="29" spans="2:23" x14ac:dyDescent="0.2">
      <c r="B29" s="5" t="s">
        <v>34</v>
      </c>
      <c r="C29" s="5"/>
      <c r="D29" s="5"/>
      <c r="E29" s="5"/>
      <c r="F29" s="5"/>
      <c r="G29" s="5"/>
      <c r="H29" s="5">
        <f>SUBTOTAL(109,tblDetails[ESTIMATED WORK])</f>
        <v>7565</v>
      </c>
      <c r="I29" s="5">
        <f>SUBTOTAL(109,tblDetails[ACTUAL WORK])</f>
        <v>7610</v>
      </c>
      <c r="J29" s="5">
        <f>SUBTOTAL(109,tblDetails[ESTIMATED DURATION])</f>
        <v>1223</v>
      </c>
      <c r="K29" s="5">
        <f>SUBTOTAL(109,tblDetails[ACTUAL DURATION])</f>
        <v>1205</v>
      </c>
      <c r="L29" s="5"/>
      <c r="M29" s="5"/>
      <c r="N29" s="5"/>
      <c r="O29" s="5"/>
      <c r="P29" s="5"/>
      <c r="Q29" s="5"/>
      <c r="R29" s="5"/>
      <c r="S29" s="5"/>
      <c r="T29" s="5"/>
      <c r="U29" s="5"/>
      <c r="V29" s="5"/>
      <c r="W29" s="5"/>
    </row>
  </sheetData>
  <mergeCells count="2">
    <mergeCell ref="L5:Q5"/>
    <mergeCell ref="R5:W5"/>
  </mergeCells>
  <dataValidations count="1">
    <dataValidation type="list" allowBlank="1" showInputMessage="1" showErrorMessage="1" sqref="C7:C28">
      <formula1>ProjectType</formula1>
    </dataValidation>
  </dataValidations>
  <printOptions horizontalCentered="1"/>
  <pageMargins left="0.4" right="0.4" top="0.4" bottom="0.4" header="0.3" footer="0.3"/>
  <pageSetup scale="95" fitToHeight="0" orientation="landscape" horizontalDpi="4294967293" verticalDpi="0" r:id="rId1"/>
  <headerFooter differentFirst="1">
    <oddFooter>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pageSetUpPr fitToPage="1"/>
  </sheetPr>
  <dimension ref="B1:N29"/>
  <sheetViews>
    <sheetView showGridLines="0" tabSelected="1" workbookViewId="0">
      <selection activeCell="B3" sqref="B3"/>
    </sheetView>
  </sheetViews>
  <sheetFormatPr defaultRowHeight="14.25" x14ac:dyDescent="0.2"/>
  <cols>
    <col min="1" max="1" width="1.7109375" style="1" customWidth="1"/>
    <col min="2" max="2" width="23.5703125" style="1" bestFit="1" customWidth="1"/>
    <col min="3" max="6" width="12" style="1" customWidth="1"/>
    <col min="7" max="7" width="10.85546875" style="1" customWidth="1"/>
    <col min="8" max="8" width="12.42578125" style="1" customWidth="1"/>
    <col min="9" max="12" width="12" style="1" bestFit="1" customWidth="1"/>
    <col min="13" max="13" width="12.140625" style="1" customWidth="1"/>
    <col min="14" max="14" width="12.42578125" style="1" customWidth="1"/>
    <col min="15" max="16384" width="9.140625" style="1"/>
  </cols>
  <sheetData>
    <row r="1" spans="2:14" ht="9.9499999999999993" customHeight="1" x14ac:dyDescent="0.2"/>
    <row r="2" spans="2:14" ht="25.5" x14ac:dyDescent="0.35">
      <c r="B2" s="2" t="str">
        <f>'PROJECT PARAMETERS'!B2</f>
        <v>[Company Name]</v>
      </c>
      <c r="C2" s="2"/>
      <c r="D2" s="2"/>
      <c r="E2" s="2"/>
      <c r="F2" s="2"/>
      <c r="G2" s="2"/>
      <c r="H2" s="2"/>
      <c r="I2" s="2"/>
      <c r="J2" s="2"/>
      <c r="K2" s="2"/>
    </row>
    <row r="3" spans="2:14" ht="19.5" x14ac:dyDescent="0.25">
      <c r="B3" s="3" t="s">
        <v>1</v>
      </c>
      <c r="C3" s="3"/>
      <c r="D3" s="3"/>
      <c r="E3" s="3"/>
      <c r="F3" s="3"/>
      <c r="G3" s="3"/>
      <c r="H3" s="3"/>
      <c r="I3" s="3"/>
      <c r="J3" s="3"/>
      <c r="K3" s="3"/>
    </row>
    <row r="4" spans="2:14" ht="15" x14ac:dyDescent="0.2">
      <c r="B4" s="4" t="s">
        <v>2</v>
      </c>
      <c r="C4" s="4"/>
      <c r="D4" s="4"/>
      <c r="E4" s="4"/>
      <c r="F4" s="4"/>
      <c r="G4" s="4"/>
      <c r="H4" s="4"/>
      <c r="I4" s="4"/>
      <c r="J4" s="4"/>
      <c r="K4" s="4"/>
    </row>
    <row r="6" spans="2:14" s="17" customFormat="1" ht="38.25" x14ac:dyDescent="0.2">
      <c r="B6" s="15" t="s">
        <v>37</v>
      </c>
      <c r="C6" s="16" t="s">
        <v>60</v>
      </c>
      <c r="D6" s="16" t="s">
        <v>61</v>
      </c>
      <c r="E6" s="16" t="s">
        <v>62</v>
      </c>
      <c r="F6" s="16" t="s">
        <v>63</v>
      </c>
      <c r="G6" s="16" t="s">
        <v>64</v>
      </c>
      <c r="H6" s="16" t="s">
        <v>65</v>
      </c>
      <c r="I6" s="16" t="s">
        <v>66</v>
      </c>
      <c r="J6" s="16" t="s">
        <v>67</v>
      </c>
      <c r="K6" s="16" t="s">
        <v>68</v>
      </c>
      <c r="L6" s="16" t="s">
        <v>69</v>
      </c>
      <c r="M6" s="16" t="s">
        <v>70</v>
      </c>
      <c r="N6" s="16" t="s">
        <v>71</v>
      </c>
    </row>
    <row r="7" spans="2:14" x14ac:dyDescent="0.2">
      <c r="B7" t="s">
        <v>12</v>
      </c>
      <c r="C7" s="14">
        <v>7200</v>
      </c>
      <c r="D7" s="14">
        <v>2400</v>
      </c>
      <c r="E7" s="14">
        <v>18000</v>
      </c>
      <c r="F7" s="14">
        <v>0</v>
      </c>
      <c r="G7" s="14">
        <v>0</v>
      </c>
      <c r="H7" s="14">
        <v>1200</v>
      </c>
      <c r="I7" s="14">
        <v>7920</v>
      </c>
      <c r="J7" s="14">
        <v>2640</v>
      </c>
      <c r="K7" s="14">
        <v>19800</v>
      </c>
      <c r="L7" s="14">
        <v>0</v>
      </c>
      <c r="M7" s="14">
        <v>0</v>
      </c>
      <c r="N7" s="14">
        <v>1320</v>
      </c>
    </row>
    <row r="8" spans="2:14" x14ac:dyDescent="0.2">
      <c r="B8" t="s">
        <v>13</v>
      </c>
      <c r="C8" s="14">
        <v>14400</v>
      </c>
      <c r="D8" s="14">
        <v>24000</v>
      </c>
      <c r="E8" s="14">
        <v>6000</v>
      </c>
      <c r="F8" s="14">
        <v>4000</v>
      </c>
      <c r="G8" s="14">
        <v>0</v>
      </c>
      <c r="H8" s="14">
        <v>2400</v>
      </c>
      <c r="I8" s="14">
        <v>14040</v>
      </c>
      <c r="J8" s="14">
        <v>23400</v>
      </c>
      <c r="K8" s="14">
        <v>5850</v>
      </c>
      <c r="L8" s="14">
        <v>3900</v>
      </c>
      <c r="M8" s="14">
        <v>0</v>
      </c>
      <c r="N8" s="14">
        <v>2340</v>
      </c>
    </row>
    <row r="9" spans="2:14" x14ac:dyDescent="0.2">
      <c r="B9" t="s">
        <v>14</v>
      </c>
      <c r="C9" s="14">
        <v>18000</v>
      </c>
      <c r="D9" s="14">
        <v>12000</v>
      </c>
      <c r="E9" s="14">
        <v>0</v>
      </c>
      <c r="F9" s="14">
        <v>25000</v>
      </c>
      <c r="G9" s="14">
        <v>0</v>
      </c>
      <c r="H9" s="14">
        <v>3000</v>
      </c>
      <c r="I9" s="14">
        <v>18000</v>
      </c>
      <c r="J9" s="14">
        <v>12000</v>
      </c>
      <c r="K9" s="14">
        <v>0</v>
      </c>
      <c r="L9" s="14">
        <v>25000</v>
      </c>
      <c r="M9" s="14">
        <v>0</v>
      </c>
      <c r="N9" s="14">
        <v>3000</v>
      </c>
    </row>
    <row r="10" spans="2:14" x14ac:dyDescent="0.2">
      <c r="B10" t="s">
        <v>15</v>
      </c>
      <c r="C10" s="14">
        <v>5400</v>
      </c>
      <c r="D10" s="14">
        <v>10800</v>
      </c>
      <c r="E10" s="14">
        <v>0</v>
      </c>
      <c r="F10" s="14">
        <v>0</v>
      </c>
      <c r="G10" s="14">
        <v>1200</v>
      </c>
      <c r="H10" s="14">
        <v>900</v>
      </c>
      <c r="I10" s="14">
        <v>5220</v>
      </c>
      <c r="J10" s="14">
        <v>10440</v>
      </c>
      <c r="K10" s="14">
        <v>0</v>
      </c>
      <c r="L10" s="14">
        <v>0</v>
      </c>
      <c r="M10" s="14">
        <v>1160</v>
      </c>
      <c r="N10" s="14">
        <v>870</v>
      </c>
    </row>
    <row r="11" spans="2:14" x14ac:dyDescent="0.2">
      <c r="B11" t="s">
        <v>16</v>
      </c>
      <c r="C11" s="14">
        <v>9000</v>
      </c>
      <c r="D11" s="14">
        <v>3000</v>
      </c>
      <c r="E11" s="14">
        <v>0</v>
      </c>
      <c r="F11" s="14">
        <v>0</v>
      </c>
      <c r="G11" s="14">
        <v>12000</v>
      </c>
      <c r="H11" s="14">
        <v>1500</v>
      </c>
      <c r="I11" s="14">
        <v>9180</v>
      </c>
      <c r="J11" s="14">
        <v>3060</v>
      </c>
      <c r="K11" s="14">
        <v>0</v>
      </c>
      <c r="L11" s="14">
        <v>0</v>
      </c>
      <c r="M11" s="14">
        <v>12240</v>
      </c>
      <c r="N11" s="14">
        <v>1530</v>
      </c>
    </row>
    <row r="12" spans="2:14" x14ac:dyDescent="0.2">
      <c r="B12" t="s">
        <v>17</v>
      </c>
      <c r="C12" s="14">
        <v>10800</v>
      </c>
      <c r="D12" s="14">
        <v>7200</v>
      </c>
      <c r="E12" s="14">
        <v>9000</v>
      </c>
      <c r="F12" s="14">
        <v>6000</v>
      </c>
      <c r="G12" s="14">
        <v>0</v>
      </c>
      <c r="H12" s="14">
        <v>3600</v>
      </c>
      <c r="I12" s="14">
        <v>11160</v>
      </c>
      <c r="J12" s="14">
        <v>7440</v>
      </c>
      <c r="K12" s="14">
        <v>9300</v>
      </c>
      <c r="L12" s="14">
        <v>6200</v>
      </c>
      <c r="M12" s="14">
        <v>0</v>
      </c>
      <c r="N12" s="14">
        <v>3720</v>
      </c>
    </row>
    <row r="13" spans="2:14" x14ac:dyDescent="0.2">
      <c r="B13" t="s">
        <v>18</v>
      </c>
      <c r="C13" s="14">
        <v>18000</v>
      </c>
      <c r="D13" s="14">
        <v>30000</v>
      </c>
      <c r="E13" s="14">
        <v>7500</v>
      </c>
      <c r="F13" s="14">
        <v>5000</v>
      </c>
      <c r="G13" s="14">
        <v>0</v>
      </c>
      <c r="H13" s="14">
        <v>3000</v>
      </c>
      <c r="I13" s="14">
        <v>18360</v>
      </c>
      <c r="J13" s="14">
        <v>30600</v>
      </c>
      <c r="K13" s="14">
        <v>7650</v>
      </c>
      <c r="L13" s="14">
        <v>5100</v>
      </c>
      <c r="M13" s="14">
        <v>0</v>
      </c>
      <c r="N13" s="14">
        <v>3060</v>
      </c>
    </row>
    <row r="14" spans="2:14" x14ac:dyDescent="0.2">
      <c r="B14" t="s">
        <v>20</v>
      </c>
      <c r="C14" s="14">
        <v>16200</v>
      </c>
      <c r="D14" s="14">
        <v>10800</v>
      </c>
      <c r="E14" s="14">
        <v>13500</v>
      </c>
      <c r="F14" s="14">
        <v>9000</v>
      </c>
      <c r="G14" s="14">
        <v>0</v>
      </c>
      <c r="H14" s="14">
        <v>5400</v>
      </c>
      <c r="I14" s="14">
        <v>15480</v>
      </c>
      <c r="J14" s="14">
        <v>10320</v>
      </c>
      <c r="K14" s="14">
        <v>12900</v>
      </c>
      <c r="L14" s="14">
        <v>8600</v>
      </c>
      <c r="M14" s="14">
        <v>0</v>
      </c>
      <c r="N14" s="14">
        <v>5160</v>
      </c>
    </row>
    <row r="15" spans="2:14" x14ac:dyDescent="0.2">
      <c r="B15" t="s">
        <v>19</v>
      </c>
      <c r="C15" s="14">
        <v>27000</v>
      </c>
      <c r="D15" s="14">
        <v>54000</v>
      </c>
      <c r="E15" s="14">
        <v>0</v>
      </c>
      <c r="F15" s="14">
        <v>0</v>
      </c>
      <c r="G15" s="14">
        <v>6000</v>
      </c>
      <c r="H15" s="14">
        <v>4500</v>
      </c>
      <c r="I15" s="14">
        <v>28440</v>
      </c>
      <c r="J15" s="14">
        <v>56880</v>
      </c>
      <c r="K15" s="14">
        <v>0</v>
      </c>
      <c r="L15" s="14">
        <v>0</v>
      </c>
      <c r="M15" s="14">
        <v>6320</v>
      </c>
      <c r="N15" s="14">
        <v>4740</v>
      </c>
    </row>
    <row r="16" spans="2:14" x14ac:dyDescent="0.2">
      <c r="B16" t="s">
        <v>23</v>
      </c>
      <c r="C16" s="14">
        <v>6480</v>
      </c>
      <c r="D16" s="14">
        <v>2160</v>
      </c>
      <c r="E16" s="14">
        <v>16200</v>
      </c>
      <c r="F16" s="14">
        <v>0</v>
      </c>
      <c r="G16" s="14">
        <v>0</v>
      </c>
      <c r="H16" s="14">
        <v>1080</v>
      </c>
      <c r="I16" s="14">
        <v>6840</v>
      </c>
      <c r="J16" s="14">
        <v>2280</v>
      </c>
      <c r="K16" s="14">
        <v>17100</v>
      </c>
      <c r="L16" s="14">
        <v>0</v>
      </c>
      <c r="M16" s="14">
        <v>0</v>
      </c>
      <c r="N16" s="14">
        <v>1140</v>
      </c>
    </row>
    <row r="17" spans="2:14" x14ac:dyDescent="0.2">
      <c r="B17" t="s">
        <v>22</v>
      </c>
      <c r="C17" s="14">
        <v>7200</v>
      </c>
      <c r="D17" s="14">
        <v>12000</v>
      </c>
      <c r="E17" s="14">
        <v>3000</v>
      </c>
      <c r="F17" s="14">
        <v>2000</v>
      </c>
      <c r="G17" s="14">
        <v>0</v>
      </c>
      <c r="H17" s="14">
        <v>1200</v>
      </c>
      <c r="I17" s="14">
        <v>8460</v>
      </c>
      <c r="J17" s="14">
        <v>14100</v>
      </c>
      <c r="K17" s="14">
        <v>3525</v>
      </c>
      <c r="L17" s="14">
        <v>2350</v>
      </c>
      <c r="M17" s="14">
        <v>0</v>
      </c>
      <c r="N17" s="14">
        <v>1410</v>
      </c>
    </row>
    <row r="18" spans="2:14" x14ac:dyDescent="0.2">
      <c r="B18" t="s">
        <v>21</v>
      </c>
      <c r="C18" s="14">
        <v>9000</v>
      </c>
      <c r="D18" s="14">
        <v>3000</v>
      </c>
      <c r="E18" s="14">
        <v>0</v>
      </c>
      <c r="F18" s="14">
        <v>0</v>
      </c>
      <c r="G18" s="14">
        <v>12000</v>
      </c>
      <c r="H18" s="14">
        <v>1500</v>
      </c>
      <c r="I18" s="14">
        <v>8460</v>
      </c>
      <c r="J18" s="14">
        <v>2820</v>
      </c>
      <c r="K18" s="14">
        <v>0</v>
      </c>
      <c r="L18" s="14">
        <v>0</v>
      </c>
      <c r="M18" s="14">
        <v>11280</v>
      </c>
      <c r="N18" s="14">
        <v>1410</v>
      </c>
    </row>
    <row r="19" spans="2:14" x14ac:dyDescent="0.2">
      <c r="B19" t="s">
        <v>24</v>
      </c>
      <c r="C19" s="14">
        <v>9000</v>
      </c>
      <c r="D19" s="14">
        <v>3000</v>
      </c>
      <c r="E19" s="14">
        <v>0</v>
      </c>
      <c r="F19" s="14">
        <v>0</v>
      </c>
      <c r="G19" s="14">
        <v>12000</v>
      </c>
      <c r="H19" s="14">
        <v>1500</v>
      </c>
      <c r="I19" s="14">
        <v>8280</v>
      </c>
      <c r="J19" s="14">
        <v>2760</v>
      </c>
      <c r="K19" s="14">
        <v>0</v>
      </c>
      <c r="L19" s="14">
        <v>0</v>
      </c>
      <c r="M19" s="14">
        <v>11040</v>
      </c>
      <c r="N19" s="14">
        <v>1380</v>
      </c>
    </row>
    <row r="20" spans="2:14" x14ac:dyDescent="0.2">
      <c r="B20" t="s">
        <v>25</v>
      </c>
      <c r="C20" s="14">
        <v>8640</v>
      </c>
      <c r="D20" s="14">
        <v>17280</v>
      </c>
      <c r="E20" s="14">
        <v>0</v>
      </c>
      <c r="F20" s="14">
        <v>0</v>
      </c>
      <c r="G20" s="14">
        <v>1920</v>
      </c>
      <c r="H20" s="14">
        <v>1440</v>
      </c>
      <c r="I20" s="14">
        <v>8100</v>
      </c>
      <c r="J20" s="14">
        <v>16200</v>
      </c>
      <c r="K20" s="14">
        <v>0</v>
      </c>
      <c r="L20" s="14">
        <v>0</v>
      </c>
      <c r="M20" s="14">
        <v>1800</v>
      </c>
      <c r="N20" s="14">
        <v>1350</v>
      </c>
    </row>
    <row r="21" spans="2:14" x14ac:dyDescent="0.2">
      <c r="B21" t="s">
        <v>26</v>
      </c>
      <c r="C21" s="14">
        <v>11520</v>
      </c>
      <c r="D21" s="14">
        <v>7680</v>
      </c>
      <c r="E21" s="14">
        <v>0</v>
      </c>
      <c r="F21" s="14">
        <v>16000</v>
      </c>
      <c r="G21" s="14">
        <v>0</v>
      </c>
      <c r="H21" s="14">
        <v>1920</v>
      </c>
      <c r="I21" s="14">
        <v>10980</v>
      </c>
      <c r="J21" s="14">
        <v>7320</v>
      </c>
      <c r="K21" s="14">
        <v>0</v>
      </c>
      <c r="L21" s="14">
        <v>15250</v>
      </c>
      <c r="M21" s="14">
        <v>0</v>
      </c>
      <c r="N21" s="14">
        <v>1830</v>
      </c>
    </row>
    <row r="22" spans="2:14" x14ac:dyDescent="0.2">
      <c r="B22" t="s">
        <v>27</v>
      </c>
      <c r="C22" s="14">
        <v>19800</v>
      </c>
      <c r="D22" s="14">
        <v>33000</v>
      </c>
      <c r="E22" s="14">
        <v>8250</v>
      </c>
      <c r="F22" s="14">
        <v>5500</v>
      </c>
      <c r="G22" s="14">
        <v>0</v>
      </c>
      <c r="H22" s="14">
        <v>3300</v>
      </c>
      <c r="I22" s="14">
        <v>20340</v>
      </c>
      <c r="J22" s="14">
        <v>33900</v>
      </c>
      <c r="K22" s="14">
        <v>8475</v>
      </c>
      <c r="L22" s="14">
        <v>5650</v>
      </c>
      <c r="M22" s="14">
        <v>0</v>
      </c>
      <c r="N22" s="14">
        <v>3390</v>
      </c>
    </row>
    <row r="23" spans="2:14" x14ac:dyDescent="0.2">
      <c r="B23" t="s">
        <v>28</v>
      </c>
      <c r="C23" s="14">
        <v>12600</v>
      </c>
      <c r="D23" s="14">
        <v>8400</v>
      </c>
      <c r="E23" s="14">
        <v>0</v>
      </c>
      <c r="F23" s="14">
        <v>17500</v>
      </c>
      <c r="G23" s="14">
        <v>0</v>
      </c>
      <c r="H23" s="14">
        <v>2100</v>
      </c>
      <c r="I23" s="14">
        <v>12600</v>
      </c>
      <c r="J23" s="14">
        <v>8400</v>
      </c>
      <c r="K23" s="14">
        <v>0</v>
      </c>
      <c r="L23" s="14">
        <v>17500</v>
      </c>
      <c r="M23" s="14">
        <v>0</v>
      </c>
      <c r="N23" s="14">
        <v>2100</v>
      </c>
    </row>
    <row r="24" spans="2:14" x14ac:dyDescent="0.2">
      <c r="B24" t="s">
        <v>29</v>
      </c>
      <c r="C24" s="14">
        <v>7200</v>
      </c>
      <c r="D24" s="14">
        <v>2400</v>
      </c>
      <c r="E24" s="14">
        <v>18000</v>
      </c>
      <c r="F24" s="14">
        <v>0</v>
      </c>
      <c r="G24" s="14">
        <v>0</v>
      </c>
      <c r="H24" s="14">
        <v>1200</v>
      </c>
      <c r="I24" s="14">
        <v>7380</v>
      </c>
      <c r="J24" s="14">
        <v>2460</v>
      </c>
      <c r="K24" s="14">
        <v>18450</v>
      </c>
      <c r="L24" s="14">
        <v>0</v>
      </c>
      <c r="M24" s="14">
        <v>0</v>
      </c>
      <c r="N24" s="14">
        <v>1230</v>
      </c>
    </row>
    <row r="25" spans="2:14" x14ac:dyDescent="0.2">
      <c r="B25" t="s">
        <v>30</v>
      </c>
      <c r="C25" s="14">
        <v>7920</v>
      </c>
      <c r="D25" s="14">
        <v>13200</v>
      </c>
      <c r="E25" s="14">
        <v>3300</v>
      </c>
      <c r="F25" s="14">
        <v>2200</v>
      </c>
      <c r="G25" s="14">
        <v>0</v>
      </c>
      <c r="H25" s="14">
        <v>1320</v>
      </c>
      <c r="I25" s="14">
        <v>8280</v>
      </c>
      <c r="J25" s="14">
        <v>13800</v>
      </c>
      <c r="K25" s="14">
        <v>3450</v>
      </c>
      <c r="L25" s="14">
        <v>2300</v>
      </c>
      <c r="M25" s="14">
        <v>0</v>
      </c>
      <c r="N25" s="14">
        <v>1380</v>
      </c>
    </row>
    <row r="26" spans="2:14" x14ac:dyDescent="0.2">
      <c r="B26" t="s">
        <v>31</v>
      </c>
      <c r="C26" s="14">
        <v>21600</v>
      </c>
      <c r="D26" s="14">
        <v>14400</v>
      </c>
      <c r="E26" s="14">
        <v>18000</v>
      </c>
      <c r="F26" s="14">
        <v>12000</v>
      </c>
      <c r="G26" s="14">
        <v>0</v>
      </c>
      <c r="H26" s="14">
        <v>7200</v>
      </c>
      <c r="I26" s="14">
        <v>20160</v>
      </c>
      <c r="J26" s="14">
        <v>13440</v>
      </c>
      <c r="K26" s="14">
        <v>16800</v>
      </c>
      <c r="L26" s="14">
        <v>11200</v>
      </c>
      <c r="M26" s="14">
        <v>0</v>
      </c>
      <c r="N26" s="14">
        <v>6720</v>
      </c>
    </row>
    <row r="27" spans="2:14" x14ac:dyDescent="0.2">
      <c r="B27" t="s">
        <v>32</v>
      </c>
      <c r="C27" s="14">
        <v>18900</v>
      </c>
      <c r="D27" s="14">
        <v>37800</v>
      </c>
      <c r="E27" s="14">
        <v>0</v>
      </c>
      <c r="F27" s="14">
        <v>0</v>
      </c>
      <c r="G27" s="14">
        <v>4200</v>
      </c>
      <c r="H27" s="14">
        <v>3150</v>
      </c>
      <c r="I27" s="14">
        <v>19440</v>
      </c>
      <c r="J27" s="14">
        <v>38880</v>
      </c>
      <c r="K27" s="14">
        <v>0</v>
      </c>
      <c r="L27" s="14">
        <v>0</v>
      </c>
      <c r="M27" s="14">
        <v>4320</v>
      </c>
      <c r="N27" s="14">
        <v>3240</v>
      </c>
    </row>
    <row r="28" spans="2:14" x14ac:dyDescent="0.2">
      <c r="B28" t="s">
        <v>33</v>
      </c>
      <c r="C28" s="14">
        <v>6480</v>
      </c>
      <c r="D28" s="14">
        <v>10800</v>
      </c>
      <c r="E28" s="14">
        <v>2700</v>
      </c>
      <c r="F28" s="14">
        <v>1800</v>
      </c>
      <c r="G28" s="14">
        <v>0</v>
      </c>
      <c r="H28" s="14">
        <v>1080</v>
      </c>
      <c r="I28" s="14">
        <v>6840</v>
      </c>
      <c r="J28" s="14">
        <v>11400</v>
      </c>
      <c r="K28" s="14">
        <v>2850</v>
      </c>
      <c r="L28" s="14">
        <v>1900</v>
      </c>
      <c r="M28" s="14">
        <v>0</v>
      </c>
      <c r="N28" s="14">
        <v>1140</v>
      </c>
    </row>
    <row r="29" spans="2:14" x14ac:dyDescent="0.2">
      <c r="B29" t="s">
        <v>45</v>
      </c>
      <c r="C29" s="14">
        <v>272340</v>
      </c>
      <c r="D29" s="14">
        <v>319320</v>
      </c>
      <c r="E29" s="14">
        <v>123450</v>
      </c>
      <c r="F29" s="14">
        <v>106000</v>
      </c>
      <c r="G29" s="14">
        <v>49320</v>
      </c>
      <c r="H29" s="14">
        <v>53490</v>
      </c>
      <c r="I29" s="14">
        <v>273960</v>
      </c>
      <c r="J29" s="14">
        <v>324540</v>
      </c>
      <c r="K29" s="14">
        <v>126150</v>
      </c>
      <c r="L29" s="14">
        <v>104950</v>
      </c>
      <c r="M29" s="14">
        <v>48160</v>
      </c>
      <c r="N29" s="14">
        <v>53460</v>
      </c>
    </row>
  </sheetData>
  <printOptions horizontalCentered="1"/>
  <pageMargins left="0.4" right="0.4" top="0.4" bottom="0.4" header="0.3" footer="0.3"/>
  <pageSetup scale="78" fitToHeight="0" orientation="landscape" horizontalDpi="4294967293" verticalDpi="0" r:id="rId2"/>
  <headerFooter differentFirst="1">
    <oddFoote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irectSourceMarket xmlns="4873beb7-5857-4685-be1f-d57550cc96cc" xsi:nil="true"/>
    <ApprovalStatus xmlns="4873beb7-5857-4685-be1f-d57550cc96cc">InProgress</ApprovalStatus>
    <MarketSpecific xmlns="4873beb7-5857-4685-be1f-d57550cc96cc">false</MarketSpecific>
    <LocComments xmlns="4873beb7-5857-4685-be1f-d57550cc96cc" xsi:nil="true"/>
    <ThumbnailAssetId xmlns="4873beb7-5857-4685-be1f-d57550cc96cc" xsi:nil="true"/>
    <PrimaryImageGen xmlns="4873beb7-5857-4685-be1f-d57550cc96cc">true</PrimaryImageGen>
    <LegacyData xmlns="4873beb7-5857-4685-be1f-d57550cc96cc" xsi:nil="true"/>
    <LocRecommendedHandoff xmlns="4873beb7-5857-4685-be1f-d57550cc96cc" xsi:nil="true"/>
    <BusinessGroup xmlns="4873beb7-5857-4685-be1f-d57550cc96cc" xsi:nil="true"/>
    <BlockPublish xmlns="4873beb7-5857-4685-be1f-d57550cc96cc">false</BlockPublish>
    <TPFriendlyName xmlns="4873beb7-5857-4685-be1f-d57550cc96cc" xsi:nil="true"/>
    <NumericId xmlns="4873beb7-5857-4685-be1f-d57550cc96cc" xsi:nil="true"/>
    <APEditor xmlns="4873beb7-5857-4685-be1f-d57550cc96cc">
      <UserInfo>
        <DisplayName/>
        <AccountId xsi:nil="true"/>
        <AccountType/>
      </UserInfo>
    </APEditor>
    <SourceTitle xmlns="4873beb7-5857-4685-be1f-d57550cc96cc" xsi:nil="true"/>
    <OpenTemplate xmlns="4873beb7-5857-4685-be1f-d57550cc96cc">true</OpenTemplate>
    <UALocComments xmlns="4873beb7-5857-4685-be1f-d57550cc96cc" xsi:nil="true"/>
    <ParentAssetId xmlns="4873beb7-5857-4685-be1f-d57550cc96cc" xsi:nil="true"/>
    <IntlLangReviewDate xmlns="4873beb7-5857-4685-be1f-d57550cc96cc" xsi:nil="true"/>
    <FeatureTagsTaxHTField0 xmlns="4873beb7-5857-4685-be1f-d57550cc96cc">
      <Terms xmlns="http://schemas.microsoft.com/office/infopath/2007/PartnerControls"/>
    </FeatureTagsTaxHTField0>
    <PublishStatusLookup xmlns="4873beb7-5857-4685-be1f-d57550cc96cc">
      <Value>1760946</Value>
    </PublishStatusLookup>
    <Providers xmlns="4873beb7-5857-4685-be1f-d57550cc96cc" xsi:nil="true"/>
    <MachineTranslated xmlns="4873beb7-5857-4685-be1f-d57550cc96cc">false</MachineTranslated>
    <OriginalSourceMarket xmlns="4873beb7-5857-4685-be1f-d57550cc96cc" xsi:nil="true"/>
    <APDescription xmlns="4873beb7-5857-4685-be1f-d57550cc96cc" xsi:nil="true"/>
    <ClipArtFilename xmlns="4873beb7-5857-4685-be1f-d57550cc96cc" xsi:nil="true"/>
    <ContentItem xmlns="4873beb7-5857-4685-be1f-d57550cc96cc" xsi:nil="true"/>
    <TPInstallLocation xmlns="4873beb7-5857-4685-be1f-d57550cc96cc" xsi:nil="true"/>
    <PublishTargets xmlns="4873beb7-5857-4685-be1f-d57550cc96cc">OfficeOnlineVNext</PublishTargets>
    <TimesCloned xmlns="4873beb7-5857-4685-be1f-d57550cc96cc" xsi:nil="true"/>
    <AssetStart xmlns="4873beb7-5857-4685-be1f-d57550cc96cc">2013-07-23T21:58:00+00:00</AssetStart>
    <Provider xmlns="4873beb7-5857-4685-be1f-d57550cc96cc" xsi:nil="true"/>
    <AcquiredFrom xmlns="4873beb7-5857-4685-be1f-d57550cc96cc">Internal MS</AcquiredFrom>
    <FriendlyTitle xmlns="4873beb7-5857-4685-be1f-d57550cc96cc" xsi:nil="true"/>
    <LastHandOff xmlns="4873beb7-5857-4685-be1f-d57550cc96cc" xsi:nil="true"/>
    <TPClientViewer xmlns="4873beb7-5857-4685-be1f-d57550cc96cc" xsi:nil="true"/>
    <UACurrentWords xmlns="4873beb7-5857-4685-be1f-d57550cc96cc" xsi:nil="true"/>
    <ArtSampleDocs xmlns="4873beb7-5857-4685-be1f-d57550cc96cc" xsi:nil="true"/>
    <UALocRecommendation xmlns="4873beb7-5857-4685-be1f-d57550cc96cc">Localize</UALocRecommendation>
    <Manager xmlns="4873beb7-5857-4685-be1f-d57550cc96cc" xsi:nil="true"/>
    <ShowIn xmlns="4873beb7-5857-4685-be1f-d57550cc96cc">Show everywhere</ShowIn>
    <UANotes xmlns="4873beb7-5857-4685-be1f-d57550cc96cc" xsi:nil="true"/>
    <TemplateStatus xmlns="4873beb7-5857-4685-be1f-d57550cc96cc" xsi:nil="true"/>
    <InternalTagsTaxHTField0 xmlns="4873beb7-5857-4685-be1f-d57550cc96cc">
      <Terms xmlns="http://schemas.microsoft.com/office/infopath/2007/PartnerControls"/>
    </InternalTagsTaxHTField0>
    <CSXHash xmlns="4873beb7-5857-4685-be1f-d57550cc96cc" xsi:nil="true"/>
    <Downloads xmlns="4873beb7-5857-4685-be1f-d57550cc96cc">0</Downloads>
    <VoteCount xmlns="4873beb7-5857-4685-be1f-d57550cc96cc" xsi:nil="true"/>
    <OOCacheId xmlns="4873beb7-5857-4685-be1f-d57550cc96cc" xsi:nil="true"/>
    <IsDeleted xmlns="4873beb7-5857-4685-be1f-d57550cc96cc">false</IsDeleted>
    <AssetExpire xmlns="4873beb7-5857-4685-be1f-d57550cc96cc">2029-01-01T08:00:00+00:00</AssetExpire>
    <DSATActionTaken xmlns="4873beb7-5857-4685-be1f-d57550cc96cc" xsi:nil="true"/>
    <CSXSubmissionMarket xmlns="4873beb7-5857-4685-be1f-d57550cc96cc" xsi:nil="true"/>
    <TPExecutable xmlns="4873beb7-5857-4685-be1f-d57550cc96cc" xsi:nil="true"/>
    <SubmitterId xmlns="4873beb7-5857-4685-be1f-d57550cc96cc" xsi:nil="true"/>
    <EditorialTags xmlns="4873beb7-5857-4685-be1f-d57550cc96cc" xsi:nil="true"/>
    <AssetType xmlns="4873beb7-5857-4685-be1f-d57550cc96cc">TP</AssetType>
    <BugNumber xmlns="4873beb7-5857-4685-be1f-d57550cc96cc" xsi:nil="true"/>
    <CSXSubmissionDate xmlns="4873beb7-5857-4685-be1f-d57550cc96cc" xsi:nil="true"/>
    <CSXUpdate xmlns="4873beb7-5857-4685-be1f-d57550cc96cc">false</CSXUpdate>
    <ApprovalLog xmlns="4873beb7-5857-4685-be1f-d57550cc96cc" xsi:nil="true"/>
    <RecommendationsModifier xmlns="4873beb7-5857-4685-be1f-d57550cc96cc" xsi:nil="true"/>
    <Milestone xmlns="4873beb7-5857-4685-be1f-d57550cc96cc" xsi:nil="true"/>
    <OriginAsset xmlns="4873beb7-5857-4685-be1f-d57550cc96cc" xsi:nil="true"/>
    <TPComponent xmlns="4873beb7-5857-4685-be1f-d57550cc96cc" xsi:nil="true"/>
    <AssetId xmlns="4873beb7-5857-4685-be1f-d57550cc96cc">TP104099087</AssetId>
    <IntlLocPriority xmlns="4873beb7-5857-4685-be1f-d57550cc96cc" xsi:nil="true"/>
    <PolicheckWords xmlns="4873beb7-5857-4685-be1f-d57550cc96cc" xsi:nil="true"/>
    <TPLaunchHelpLink xmlns="4873beb7-5857-4685-be1f-d57550cc96cc" xsi:nil="true"/>
    <TPApplication xmlns="4873beb7-5857-4685-be1f-d57550cc96cc" xsi:nil="true"/>
    <CrawlForDependencies xmlns="4873beb7-5857-4685-be1f-d57550cc96cc">false</CrawlForDependencies>
    <HandoffToMSDN xmlns="4873beb7-5857-4685-be1f-d57550cc96cc" xsi:nil="true"/>
    <PlannedPubDate xmlns="4873beb7-5857-4685-be1f-d57550cc96cc" xsi:nil="true"/>
    <IntlLangReviewer xmlns="4873beb7-5857-4685-be1f-d57550cc96cc" xsi:nil="true"/>
    <TrustLevel xmlns="4873beb7-5857-4685-be1f-d57550cc96cc">1 Microsoft Managed Content</TrustLevel>
    <LocLastLocAttemptVersionLookup xmlns="4873beb7-5857-4685-be1f-d57550cc96cc">889619</LocLastLocAttemptVersionLookup>
    <IsSearchable xmlns="4873beb7-5857-4685-be1f-d57550cc96cc">true</IsSearchable>
    <TemplateTemplateType xmlns="4873beb7-5857-4685-be1f-d57550cc96cc">Excel Spreadsheet Template</TemplateTemplateType>
    <CampaignTagsTaxHTField0 xmlns="4873beb7-5857-4685-be1f-d57550cc96cc">
      <Terms xmlns="http://schemas.microsoft.com/office/infopath/2007/PartnerControls"/>
    </CampaignTagsTaxHTField0>
    <TPNamespace xmlns="4873beb7-5857-4685-be1f-d57550cc96cc" xsi:nil="true"/>
    <TaxCatchAll xmlns="4873beb7-5857-4685-be1f-d57550cc96cc"/>
    <Markets xmlns="4873beb7-5857-4685-be1f-d57550cc96cc"/>
    <UAProjectedTotalWords xmlns="4873beb7-5857-4685-be1f-d57550cc96cc" xsi:nil="true"/>
    <LocMarketGroupTiers2 xmlns="4873beb7-5857-4685-be1f-d57550cc96cc" xsi:nil="true"/>
    <IntlLangReview xmlns="4873beb7-5857-4685-be1f-d57550cc96cc">false</IntlLangReview>
    <OutputCachingOn xmlns="4873beb7-5857-4685-be1f-d57550cc96cc">false</OutputCachingOn>
    <AverageRating xmlns="4873beb7-5857-4685-be1f-d57550cc96cc" xsi:nil="true"/>
    <APAuthor xmlns="4873beb7-5857-4685-be1f-d57550cc96cc">
      <UserInfo>
        <DisplayName>REDMOND\v-luannv</DisplayName>
        <AccountId>92</AccountId>
        <AccountType/>
      </UserInfo>
    </APAuthor>
    <LocManualTestRequired xmlns="4873beb7-5857-4685-be1f-d57550cc96cc">false</LocManualTestRequired>
    <TPCommandLine xmlns="4873beb7-5857-4685-be1f-d57550cc96cc" xsi:nil="true"/>
    <TPAppVersion xmlns="4873beb7-5857-4685-be1f-d57550cc96cc" xsi:nil="true"/>
    <EditorialStatus xmlns="4873beb7-5857-4685-be1f-d57550cc96cc" xsi:nil="true"/>
    <LastModifiedDateTime xmlns="4873beb7-5857-4685-be1f-d57550cc96cc" xsi:nil="true"/>
    <ScenarioTagsTaxHTField0 xmlns="4873beb7-5857-4685-be1f-d57550cc96cc">
      <Terms xmlns="http://schemas.microsoft.com/office/infopath/2007/PartnerControls"/>
    </ScenarioTagsTaxHTField0>
    <OriginalRelease xmlns="4873beb7-5857-4685-be1f-d57550cc96cc">15</OriginalRelease>
    <TPLaunchHelpLinkType xmlns="4873beb7-5857-4685-be1f-d57550cc96cc">Template</TPLaunchHelpLinkType>
    <LocalizationTagsTaxHTField0 xmlns="4873beb7-5857-4685-be1f-d57550cc96cc">
      <Terms xmlns="http://schemas.microsoft.com/office/infopath/2007/PartnerControls"/>
    </LocalizationTagsTaxHTField0>
  </documentManagement>
</p:properties>
</file>

<file path=customXml/item2.xml><?xml version="1.0" encoding="utf-8"?>
<ct:contentTypeSchema xmlns:ct="http://schemas.microsoft.com/office/2006/metadata/contentType" xmlns:ma="http://schemas.microsoft.com/office/2006/metadata/properties/metaAttributes" ct:_="" ma:_="" ma:contentTypeName="TemplateFile" ma:contentTypeID="0x0101006EDDDB5EE6D98C44930B742096920B300400F5B6D36B3EF94B4E9A635CDF2A18F5B8" ma:contentTypeVersion="72" ma:contentTypeDescription="Create a new document." ma:contentTypeScope="" ma:versionID="a23e56308344d904b51738559c3d67c9">
  <xsd:schema xmlns:xsd="http://www.w3.org/2001/XMLSchema" xmlns:xs="http://www.w3.org/2001/XMLSchema" xmlns:p="http://schemas.microsoft.com/office/2006/metadata/properties" xmlns:ns2="4873beb7-5857-4685-be1f-d57550cc96cc" targetNamespace="http://schemas.microsoft.com/office/2006/metadata/properties" ma:root="true" ma:fieldsID="cd0908cc4600e77bf5da051303e00c8d" ns2:_="">
    <xsd:import namespace="4873beb7-5857-4685-be1f-d57550cc96cc"/>
    <xsd:element name="properties">
      <xsd:complexType>
        <xsd:sequence>
          <xsd:element name="documentManagement">
            <xsd:complexType>
              <xsd:all>
                <xsd:element ref="ns2:AcquiredFrom" minOccurs="0"/>
                <xsd:element ref="ns2:UACurrentWords" minOccurs="0"/>
                <xsd:element ref="ns2:TPApplication" minOccurs="0"/>
                <xsd:element ref="ns2:ApprovalLog" minOccurs="0"/>
                <xsd:element ref="ns2:ApprovalStatus" minOccurs="0"/>
                <xsd:element ref="ns2:AssetStart" minOccurs="0"/>
                <xsd:element ref="ns2:AssetExpire" minOccurs="0"/>
                <xsd:element ref="ns2:AssetId" minOccurs="0"/>
                <xsd:element ref="ns2:IsSearchable" minOccurs="0"/>
                <xsd:element ref="ns2:AssetType" minOccurs="0"/>
                <xsd:element ref="ns2:APAuthor" minOccurs="0"/>
                <xsd:element ref="ns2:AverageRating" minOccurs="0"/>
                <xsd:element ref="ns2:BlockPublish" minOccurs="0"/>
                <xsd:element ref="ns2:BugNumber" minOccurs="0"/>
                <xsd:element ref="ns2:CampaignTagsTaxHTField0" minOccurs="0"/>
                <xsd:element ref="ns2:TPClientViewer" minOccurs="0"/>
                <xsd:element ref="ns2:ClipArtFilename" minOccurs="0"/>
                <xsd:element ref="ns2:TPCommandLine" minOccurs="0"/>
                <xsd:element ref="ns2:TPComponent" minOccurs="0"/>
                <xsd:element ref="ns2:ContentItem" minOccurs="0"/>
                <xsd:element ref="ns2:CrawlForDependencies" minOccurs="0"/>
                <xsd:element ref="ns2:CSXHash" minOccurs="0"/>
                <xsd:element ref="ns2:CSXSubmissionMarket" minOccurs="0"/>
                <xsd:element ref="ns2:CSXUpdate" minOccurs="0"/>
                <xsd:element ref="ns2:IntlLangReviewDate" minOccurs="0"/>
                <xsd:element ref="ns2:IsDeleted" minOccurs="0"/>
                <xsd:element ref="ns2:APDescription" minOccurs="0"/>
                <xsd:element ref="ns2:DirectSourceMarket" minOccurs="0"/>
                <xsd:element ref="ns2:Downloads" minOccurs="0"/>
                <xsd:element ref="ns2:DSATActionTaken" minOccurs="0"/>
                <xsd:element ref="ns2:APEditor" minOccurs="0"/>
                <xsd:element ref="ns2:EditorialStatus" minOccurs="0"/>
                <xsd:element ref="ns2:EditorialTags" minOccurs="0"/>
                <xsd:element ref="ns2:TPExecutable" minOccurs="0"/>
                <xsd:element ref="ns2:FeatureTagsTaxHTField0" minOccurs="0"/>
                <xsd:element ref="ns2:TPFriendlyName" minOccurs="0"/>
                <xsd:element ref="ns2:FriendlyTitle" minOccurs="0"/>
                <xsd:element ref="ns2:PrimaryImageGen" minOccurs="0"/>
                <xsd:element ref="ns2:HandoffToMSDN" minOccurs="0"/>
                <xsd:element ref="ns2:InProjectListLookup" minOccurs="0"/>
                <xsd:element ref="ns2:TPInstallLocation" minOccurs="0"/>
                <xsd:element ref="ns2:InternalTagsTaxHTField0" minOccurs="0"/>
                <xsd:element ref="ns2:IntlLangReview" minOccurs="0"/>
                <xsd:element ref="ns2:IntlLangReviewer" minOccurs="0"/>
                <xsd:element ref="ns2:MarketSpecific" minOccurs="0"/>
                <xsd:element ref="ns2:LastCompleteVersionLookup" minOccurs="0"/>
                <xsd:element ref="ns2:LastHandOff" minOccurs="0"/>
                <xsd:element ref="ns2:LastModifiedDateTime" minOccurs="0"/>
                <xsd:element ref="ns2:LastPreviewErrorLookup" minOccurs="0"/>
                <xsd:element ref="ns2:LastPreviewResultLookup" minOccurs="0"/>
                <xsd:element ref="ns2:LastPreviewAttemptDateLookup" minOccurs="0"/>
                <xsd:element ref="ns2:LastPreviewedByLookup" minOccurs="0"/>
                <xsd:element ref="ns2:LastPreviewTimeLookup" minOccurs="0"/>
                <xsd:element ref="ns2:LastPreviewVersionLookup" minOccurs="0"/>
                <xsd:element ref="ns2:LastPublishErrorLookup" minOccurs="0"/>
                <xsd:element ref="ns2:LastPublishResultLookup" minOccurs="0"/>
                <xsd:element ref="ns2:LastPublishAttemptDateLookup" minOccurs="0"/>
                <xsd:element ref="ns2:LastPublishedByLookup" minOccurs="0"/>
                <xsd:element ref="ns2:LastPublishTimeLookup" minOccurs="0"/>
                <xsd:element ref="ns2:LastPublishVersionLookup" minOccurs="0"/>
                <xsd:element ref="ns2:TPLaunchHelpLinkType" minOccurs="0"/>
                <xsd:element ref="ns2:LegacyData" minOccurs="0"/>
                <xsd:element ref="ns2:TPLaunchHelpLink" minOccurs="0"/>
                <xsd:element ref="ns2:LocComments" minOccurs="0"/>
                <xsd:element ref="ns2:LocLastLocAttemptVersionLookup" minOccurs="0"/>
                <xsd:element ref="ns2:LocLastLocAttemptVersionTypeLookup" minOccurs="0"/>
                <xsd:element ref="ns2:LocManualTestRequired" minOccurs="0"/>
                <xsd:element ref="ns2:LocMarketGroupTiers2" minOccurs="0"/>
                <xsd:element ref="ns2:LocNewPublishedVersionLookup" minOccurs="0"/>
                <xsd:element ref="ns2:LocOverallHandbackStatusLookup" minOccurs="0"/>
                <xsd:element ref="ns2:LocOverallLocStatusLookup" minOccurs="0"/>
                <xsd:element ref="ns2:LocOverallPreviewStatusLookup" minOccurs="0"/>
                <xsd:element ref="ns2:LocOverallPublishStatusLookup" minOccurs="0"/>
                <xsd:element ref="ns2:IntlLocPriority" minOccurs="0"/>
                <xsd:element ref="ns2:LocProcessedForHandoffsLookup" minOccurs="0"/>
                <xsd:element ref="ns2:LocProcessedForMarketsLookup" minOccurs="0"/>
                <xsd:element ref="ns2:LocPublishedDependentAssetsLookup" minOccurs="0"/>
                <xsd:element ref="ns2:LocPublishedLinkedAssetsLookup" minOccurs="0"/>
                <xsd:element ref="ns2:LocRecommendedHandoff" minOccurs="0"/>
                <xsd:element ref="ns2:LocalizationTagsTaxHTField0" minOccurs="0"/>
                <xsd:element ref="ns2:MachineTranslated" minOccurs="0"/>
                <xsd:element ref="ns2:Manager" minOccurs="0"/>
                <xsd:element ref="ns2:Markets" minOccurs="0"/>
                <xsd:element ref="ns2:Milestone" minOccurs="0"/>
                <xsd:element ref="ns2:TPNamespace" minOccurs="0"/>
                <xsd:element ref="ns2:NumericId" minOccurs="0"/>
                <xsd:element ref="ns2:NumOfRatingsLookup" minOccurs="0"/>
                <xsd:element ref="ns2:OOCacheId" minOccurs="0"/>
                <xsd:element ref="ns2:OpenTemplate" minOccurs="0"/>
                <xsd:element ref="ns2:OriginAsset" minOccurs="0"/>
                <xsd:element ref="ns2:OriginalRelease" minOccurs="0"/>
                <xsd:element ref="ns2:OriginalSourceMarket" minOccurs="0"/>
                <xsd:element ref="ns2:OutputCachingOn" minOccurs="0"/>
                <xsd:element ref="ns2:ParentAssetId" minOccurs="0"/>
                <xsd:element ref="ns2:PlannedPubDate" minOccurs="0"/>
                <xsd:element ref="ns2:PolicheckWords" minOccurs="0"/>
                <xsd:element ref="ns2:BusinessGroup" minOccurs="0"/>
                <xsd:element ref="ns2:UAProjectedTotalWords" minOccurs="0"/>
                <xsd:element ref="ns2:Provider" minOccurs="0"/>
                <xsd:element ref="ns2:Providers" minOccurs="0"/>
                <xsd:element ref="ns2:PublishStatusLookup" minOccurs="0"/>
                <xsd:element ref="ns2:PublishTargets" minOccurs="0"/>
                <xsd:element ref="ns2:RecommendationsModifier" minOccurs="0"/>
                <xsd:element ref="ns2:ArtSampleDocs" minOccurs="0"/>
                <xsd:element ref="ns2:ScenarioTagsTaxHTField0" minOccurs="0"/>
                <xsd:element ref="ns2:ShowIn" minOccurs="0"/>
                <xsd:element ref="ns2:SourceTitle" minOccurs="0"/>
                <xsd:element ref="ns2:CSXSubmissionDate" minOccurs="0"/>
                <xsd:element ref="ns2:SubmitterId" minOccurs="0"/>
                <xsd:element ref="ns2:TaxCatchAll" minOccurs="0"/>
                <xsd:element ref="ns2:TaxCatchAllLabel" minOccurs="0"/>
                <xsd:element ref="ns2:TemplateStatus" minOccurs="0"/>
                <xsd:element ref="ns2:TemplateTemplateType" minOccurs="0"/>
                <xsd:element ref="ns2:ThumbnailAssetId" minOccurs="0"/>
                <xsd:element ref="ns2:TimesCloned" minOccurs="0"/>
                <xsd:element ref="ns2:TrustLevel" minOccurs="0"/>
                <xsd:element ref="ns2:UALocComments" minOccurs="0"/>
                <xsd:element ref="ns2:UALocRecommendation" minOccurs="0"/>
                <xsd:element ref="ns2:UANotes" minOccurs="0"/>
                <xsd:element ref="ns2:TPAppVersion" minOccurs="0"/>
                <xsd:element ref="ns2:Vote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3beb7-5857-4685-be1f-d57550cc96cc" elementFormDefault="qualified">
    <xsd:import namespace="http://schemas.microsoft.com/office/2006/documentManagement/types"/>
    <xsd:import namespace="http://schemas.microsoft.com/office/infopath/2007/PartnerControls"/>
    <xsd:element name="AcquiredFrom" ma:index="1" nillable="true" ma:displayName="Acquired From" ma:default="Internal MS" ma:internalName="AcquiredFrom" ma:readOnly="false">
      <xsd:simpleType>
        <xsd:restriction base="dms:Choice">
          <xsd:enumeration value="Internal MS"/>
          <xsd:enumeration value="Community"/>
          <xsd:enumeration value="MVP"/>
          <xsd:enumeration value="Publisher"/>
          <xsd:enumeration value="Partner"/>
          <xsd:enumeration value="None"/>
        </xsd:restriction>
      </xsd:simpleType>
    </xsd:element>
    <xsd:element name="UACurrentWords" ma:index="2" nillable="true" ma:displayName="Actual Word Count" ma:default="" ma:internalName="UACurrentWords" ma:readOnly="false">
      <xsd:simpleType>
        <xsd:restriction base="dms:Unknown"/>
      </xsd:simpleType>
    </xsd:element>
    <xsd:element name="TPApplication" ma:index="3" nillable="true" ma:displayName="Application to Open Template With" ma:default="" ma:internalName="TPApplication">
      <xsd:simpleType>
        <xsd:restriction base="dms:Text"/>
      </xsd:simpleType>
    </xsd:element>
    <xsd:element name="ApprovalLog" ma:index="4" nillable="true" ma:displayName="Approval Log" ma:default="" ma:hidden="true" ma:internalName="ApprovalLog" ma:readOnly="false">
      <xsd:simpleType>
        <xsd:restriction base="dms:Note"/>
      </xsd:simpleType>
    </xsd:element>
    <xsd:element name="ApprovalStatus" ma:index="5" nillable="true" ma:displayName="Approval Status" ma:default="InProgress" ma:internalName="ApprovalStatus" ma:readOnly="false">
      <xsd:simpleType>
        <xsd:restriction base="dms:Choice">
          <xsd:enumeration value="InProgress"/>
          <xsd:enumeration value="Rejected"/>
          <xsd:enumeration value="Questionable"/>
          <xsd:enumeration value="ApprovedAutomatic"/>
          <xsd:enumeration value="ApprovedManual"/>
          <xsd:enumeration value="On Hold"/>
          <xsd:enumeration value="Needs Review"/>
          <xsd:enumeration value="A Violation"/>
          <xsd:enumeration value="Unpublished Violation"/>
        </xsd:restriction>
      </xsd:simpleType>
    </xsd:element>
    <xsd:element name="AssetStart" ma:index="6" nillable="true" ma:displayName="Asset Begin Date" ma:default="[Today]" ma:internalName="AssetStart" ma:readOnly="false">
      <xsd:simpleType>
        <xsd:restriction base="dms:DateTime"/>
      </xsd:simpleType>
    </xsd:element>
    <xsd:element name="AssetExpire" ma:index="7" nillable="true" ma:displayName="Asset End Date" ma:default="2029-01-01T08:00:00Z" ma:format="DateTime" ma:internalName="AssetExpire" ma:readOnly="false">
      <xsd:simpleType>
        <xsd:restriction base="dms:DateTime"/>
      </xsd:simpleType>
    </xsd:element>
    <xsd:element name="AssetId" ma:index="8" nillable="true" ma:displayName="Asset ID" ma:default="" ma:indexed="true" ma:internalName="AssetId" ma:readOnly="false">
      <xsd:simpleType>
        <xsd:restriction base="dms:Text">
          <xsd:maxLength value="255"/>
        </xsd:restriction>
      </xsd:simpleType>
    </xsd:element>
    <xsd:element name="IsSearchable" ma:index="9" nillable="true" ma:displayName="Asset Searchable?" ma:default="true" ma:internalName="IsSearchable" ma:readOnly="false">
      <xsd:simpleType>
        <xsd:restriction base="dms:Boolean"/>
      </xsd:simpleType>
    </xsd:element>
    <xsd:element name="AssetType" ma:index="10" nillable="true" ma:displayName="Asset Type" ma:default="" ma:internalName="AssetType" ma:readOnly="false">
      <xsd:simpleType>
        <xsd:restriction base="dms:Unknown"/>
      </xsd:simpleType>
    </xsd:element>
    <xsd:element name="APAuthor" ma:index="11" nillable="true" ma:displayName="Author" ma:default="" ma:list="UserInfo" ma:internalName="AP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verageRating" ma:index="12" nillable="true" ma:displayName="Average Rating" ma:internalName="AverageRating" ma:readOnly="false">
      <xsd:simpleType>
        <xsd:restriction base="dms:Text"/>
      </xsd:simpleType>
    </xsd:element>
    <xsd:element name="BlockPublish" ma:index="13" nillable="true" ma:displayName="Block from Publishing?" ma:default="" ma:internalName="BlockPublish" ma:readOnly="false">
      <xsd:simpleType>
        <xsd:restriction base="dms:Boolean"/>
      </xsd:simpleType>
    </xsd:element>
    <xsd:element name="BugNumber" ma:index="14" nillable="true" ma:displayName="Bug Number" ma:default="" ma:internalName="BugNumber" ma:readOnly="false">
      <xsd:simpleType>
        <xsd:restriction base="dms:Text"/>
      </xsd:simpleType>
    </xsd:element>
    <xsd:element name="CampaignTagsTaxHTField0" ma:index="16" nillable="true" ma:taxonomy="true" ma:internalName="CampaignTagsTaxHTField0" ma:taxonomyFieldName="CampaignTags" ma:displayName="Campaigns" ma:readOnly="false" ma:default="" ma:fieldId="{1df42cc3-2301-4f11-a52a-6ead923c29ed}" ma:taxonomyMulti="true" ma:sspId="8f79753a-75d3-41f5-8ca3-40b843941b4f" ma:termSetId="ca0e50d4-faa1-44ce-961e-bb1441c60e66" ma:anchorId="00000000-0000-0000-0000-000000000000" ma:open="false" ma:isKeyword="false">
      <xsd:complexType>
        <xsd:sequence>
          <xsd:element ref="pc:Terms" minOccurs="0" maxOccurs="1"/>
        </xsd:sequence>
      </xsd:complexType>
    </xsd:element>
    <xsd:element name="TPClientViewer" ma:index="17" nillable="true" ma:displayName="Client Viewer" ma:default="" ma:internalName="TPClientViewer">
      <xsd:simpleType>
        <xsd:restriction base="dms:Text"/>
      </xsd:simpleType>
    </xsd:element>
    <xsd:element name="ClipArtFilename" ma:index="18" nillable="true" ma:displayName="Clip Art Name" ma:default="" ma:internalName="ClipArtFilename" ma:readOnly="false">
      <xsd:simpleType>
        <xsd:restriction base="dms:Text"/>
      </xsd:simpleType>
    </xsd:element>
    <xsd:element name="TPCommandLine" ma:index="19" nillable="true" ma:displayName="Command Line" ma:default="" ma:internalName="TPCommandLine">
      <xsd:simpleType>
        <xsd:restriction base="dms:Text"/>
      </xsd:simpleType>
    </xsd:element>
    <xsd:element name="TPComponent" ma:index="20" nillable="true" ma:displayName="Component" ma:default="" ma:internalName="TPComponent">
      <xsd:simpleType>
        <xsd:restriction base="dms:Text"/>
      </xsd:simpleType>
    </xsd:element>
    <xsd:element name="ContentItem" ma:index="21" nillable="true" ma:displayName="Content Item" ma:default="" ma:hidden="true" ma:internalName="ContentItem" ma:readOnly="false">
      <xsd:simpleType>
        <xsd:restriction base="dms:Unknown"/>
      </xsd:simpleType>
    </xsd:element>
    <xsd:element name="CrawlForDependencies" ma:index="23" nillable="true" ma:displayName="Crawl for Dependencies?" ma:default="true" ma:internalName="CrawlForDependencies" ma:readOnly="false">
      <xsd:simpleType>
        <xsd:restriction base="dms:Boolean"/>
      </xsd:simpleType>
    </xsd:element>
    <xsd:element name="CSXHash" ma:index="26" nillable="true" ma:displayName="CSX Hash" ma:default="" ma:indexed="true" ma:internalName="CSXHash" ma:readOnly="false">
      <xsd:simpleType>
        <xsd:restriction base="dms:Text"/>
      </xsd:simpleType>
    </xsd:element>
    <xsd:element name="CSXSubmissionMarket" ma:index="27" nillable="true" ma:displayName="CSX Submission Market" ma:default="" ma:list="{2FBD1B11-2ACE-4FDC-B5A3-635D4ADF6F1B}" ma:internalName="CSXSubmissionMarket" ma:readOnly="false" ma:showField="MarketName" ma:web="4873beb7-5857-4685-be1f-d57550cc96cc">
      <xsd:simpleType>
        <xsd:restriction base="dms:Lookup"/>
      </xsd:simpleType>
    </xsd:element>
    <xsd:element name="CSXUpdate" ma:index="28" nillable="true" ma:displayName="CSX Updated?" ma:default="false" ma:internalName="CSXUpdate" ma:readOnly="false">
      <xsd:simpleType>
        <xsd:restriction base="dms:Boolean"/>
      </xsd:simpleType>
    </xsd:element>
    <xsd:element name="IntlLangReviewDate" ma:index="29" nillable="true" ma:displayName="Date to Complete Intl QA" ma:default="" ma:internalName="IntlLangReviewDate" ma:readOnly="false">
      <xsd:simpleType>
        <xsd:restriction base="dms:DateTime"/>
      </xsd:simpleType>
    </xsd:element>
    <xsd:element name="IsDeleted" ma:index="30" nillable="true" ma:displayName="Deleted?" ma:default="" ma:internalName="IsDeleted" ma:readOnly="false">
      <xsd:simpleType>
        <xsd:restriction base="dms:Boolean"/>
      </xsd:simpleType>
    </xsd:element>
    <xsd:element name="APDescription" ma:index="31" nillable="true" ma:displayName="Description" ma:default="" ma:internalName="APDescription" ma:readOnly="false">
      <xsd:simpleType>
        <xsd:restriction base="dms:Note"/>
      </xsd:simpleType>
    </xsd:element>
    <xsd:element name="DirectSourceMarket" ma:index="32" nillable="true" ma:displayName="Direct Source Market Group" ma:default="" ma:internalName="DirectSourceMarket" ma:readOnly="false">
      <xsd:simpleType>
        <xsd:restriction base="dms:Text"/>
      </xsd:simpleType>
    </xsd:element>
    <xsd:element name="Downloads" ma:index="33" nillable="true" ma:displayName="Downloads" ma:default="0" ma:hidden="true" ma:internalName="Downloads" ma:readOnly="false">
      <xsd:simpleType>
        <xsd:restriction base="dms:Unknown"/>
      </xsd:simpleType>
    </xsd:element>
    <xsd:element name="DSATActionTaken" ma:index="34" nillable="true" ma:displayName="DSAT Action Taken" ma:default="" ma:internalName="DSATActionTaken" ma:readOnly="false">
      <xsd:simpleType>
        <xsd:restriction base="dms:Choice">
          <xsd:enumeration value="Best Bets"/>
          <xsd:enumeration value="Expire"/>
          <xsd:enumeration value="Hide"/>
          <xsd:enumeration value="None"/>
        </xsd:restriction>
      </xsd:simpleType>
    </xsd:element>
    <xsd:element name="APEditor" ma:index="35" nillable="true" ma:displayName="Editor" ma:default="" ma:list="UserInfo" ma:internalName="APEdi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ialStatus" ma:index="36" nillable="true" ma:displayName="Editorial Status" ma:default="" ma:internalName="EditorialStatus" ma:readOnly="false">
      <xsd:simpleType>
        <xsd:restriction base="dms:Unknown"/>
      </xsd:simpleType>
    </xsd:element>
    <xsd:element name="EditorialTags" ma:index="37" nillable="true" ma:displayName="Editorial Tags" ma:default="" ma:internalName="EditorialTags">
      <xsd:simpleType>
        <xsd:restriction base="dms:Unknown"/>
      </xsd:simpleType>
    </xsd:element>
    <xsd:element name="TPExecutable" ma:index="38" nillable="true" ma:displayName="Executable" ma:default="" ma:internalName="TPExecutable">
      <xsd:simpleType>
        <xsd:restriction base="dms:Text"/>
      </xsd:simpleType>
    </xsd:element>
    <xsd:element name="FeatureTagsTaxHTField0" ma:index="40" nillable="true" ma:taxonomy="true" ma:internalName="FeatureTagsTaxHTField0" ma:taxonomyFieldName="FeatureTags" ma:displayName="Features" ma:readOnly="false" ma:default="" ma:fieldId="{7fc0d542-15c6-4882-a8e3-13bca44403fb}" ma:taxonomyMulti="true" ma:sspId="8f79753a-75d3-41f5-8ca3-40b843941b4f" ma:termSetId="f1ab6845-967d-4854-a0ba-4ec07f0f8113" ma:anchorId="00000000-0000-0000-0000-000000000000" ma:open="false" ma:isKeyword="false">
      <xsd:complexType>
        <xsd:sequence>
          <xsd:element ref="pc:Terms" minOccurs="0" maxOccurs="1"/>
        </xsd:sequence>
      </xsd:complexType>
    </xsd:element>
    <xsd:element name="TPFriendlyName" ma:index="41" nillable="true" ma:displayName="Friendly Name" ma:default="" ma:internalName="TPFriendlyName">
      <xsd:simpleType>
        <xsd:restriction base="dms:Text"/>
      </xsd:simpleType>
    </xsd:element>
    <xsd:element name="FriendlyTitle" ma:index="42" nillable="true" ma:displayName="Friendly Title" ma:default="" ma:description="Shorter title to be used when displaying search results" ma:internalName="FriendlyTitle" ma:readOnly="false">
      <xsd:simpleType>
        <xsd:restriction base="dms:Text"/>
      </xsd:simpleType>
    </xsd:element>
    <xsd:element name="PrimaryImageGen" ma:index="43" nillable="true" ma:displayName="Generate Images?" ma:default="true" ma:internalName="PrimaryImageGen">
      <xsd:simpleType>
        <xsd:restriction base="dms:Boolean"/>
      </xsd:simpleType>
    </xsd:element>
    <xsd:element name="HandoffToMSDN" ma:index="44" nillable="true" ma:displayName="Handoff To MSDN Date" ma:default="" ma:internalName="HandoffToMSDN" ma:readOnly="false">
      <xsd:simpleType>
        <xsd:restriction base="dms:DateTime"/>
      </xsd:simpleType>
    </xsd:element>
    <xsd:element name="InProjectListLookup" ma:index="45" nillable="true" ma:displayName="InProjectListLookup" ma:list="{9E343742-310B-4684-A24C-1D137CB4B230}" ma:internalName="InProjectListLookup" ma:readOnly="true" ma:showField="InProjectLis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InstallLocation" ma:index="46" nillable="true" ma:displayName="Install Location" ma:default="" ma:internalName="TPInstallLocation">
      <xsd:simpleType>
        <xsd:restriction base="dms:Text"/>
      </xsd:simpleType>
    </xsd:element>
    <xsd:element name="InternalTagsTaxHTField0" ma:index="48" nillable="true" ma:taxonomy="true" ma:internalName="InternalTagsTaxHTField0" ma:taxonomyFieldName="InternalTags" ma:displayName="Internal Tags" ma:readOnly="false" ma:default="" ma:fieldId="{1490b8a4-2706-41ec-b5e3-73176dccf34e}" ma:taxonomyMulti="true" ma:sspId="8f79753a-75d3-41f5-8ca3-40b843941b4f" ma:termSetId="82b6639e-f7fc-4c18-ad2d-003a6e707765" ma:anchorId="00000000-0000-0000-0000-000000000000" ma:open="false" ma:isKeyword="false">
      <xsd:complexType>
        <xsd:sequence>
          <xsd:element ref="pc:Terms" minOccurs="0" maxOccurs="1"/>
        </xsd:sequence>
      </xsd:complexType>
    </xsd:element>
    <xsd:element name="IntlLangReview" ma:index="49" nillable="true" ma:displayName="Intl Lang QA Review Required?" ma:default="" ma:internalName="IntlLangReview" ma:readOnly="false">
      <xsd:simpleType>
        <xsd:restriction base="dms:Boolean"/>
      </xsd:simpleType>
    </xsd:element>
    <xsd:element name="IntlLangReviewer" ma:index="50" nillable="true" ma:displayName="Intl Lang QA Reviewer" ma:default="" ma:internalName="IntlLangReviewer" ma:readOnly="false">
      <xsd:simpleType>
        <xsd:restriction base="dms:Text"/>
      </xsd:simpleType>
    </xsd:element>
    <xsd:element name="MarketSpecific" ma:index="51" nillable="true" ma:displayName="Is Market Specific?" ma:default="" ma:internalName="MarketSpecific" ma:readOnly="false">
      <xsd:simpleType>
        <xsd:restriction base="dms:Boolean"/>
      </xsd:simpleType>
    </xsd:element>
    <xsd:element name="LastCompleteVersionLookup" ma:index="52" nillable="true" ma:displayName="Last Complete Version Lookup" ma:default="" ma:list="{9E343742-310B-4684-A24C-1D137CB4B230}" ma:internalName="LastCompleteVersionLookup" ma:readOnly="true" ma:showField="LastComplete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HandOff" ma:index="53" nillable="true" ma:displayName="Last Hand-off" ma:default="" ma:internalName="LastHandOff" ma:readOnly="false">
      <xsd:simpleType>
        <xsd:restriction base="dms:DateTime"/>
      </xsd:simpleType>
    </xsd:element>
    <xsd:element name="LastModifiedDateTime" ma:index="54" nillable="true" ma:displayName="Last Modified Date" ma:default="" ma:internalName="LastModifiedDateTime" ma:readOnly="false">
      <xsd:simpleType>
        <xsd:restriction base="dms:DateTime"/>
      </xsd:simpleType>
    </xsd:element>
    <xsd:element name="LastPreviewErrorLookup" ma:index="55" nillable="true" ma:displayName="Last Preview Attempt Error" ma:default="" ma:list="{9E343742-310B-4684-A24C-1D137CB4B230}" ma:internalName="LastPreviewErrorLookup" ma:readOnly="true" ma:showField="LastPreview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ResultLookup" ma:index="56" nillable="true" ma:displayName="Last Preview Attempt Result" ma:default="" ma:list="{9E343742-310B-4684-A24C-1D137CB4B230}" ma:internalName="LastPreviewResultLookup" ma:readOnly="true" ma:showField="LastPreview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AttemptDateLookup" ma:index="57" nillable="true" ma:displayName="Last Preview Attempted On" ma:default="" ma:list="{9E343742-310B-4684-A24C-1D137CB4B230}" ma:internalName="LastPreviewAttemptDateLookup" ma:readOnly="true" ma:showField="LastPreview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edByLookup" ma:index="58" nillable="true" ma:displayName="Last Previewed By" ma:default="" ma:list="{9E343742-310B-4684-A24C-1D137CB4B230}" ma:internalName="LastPreviewedByLookup" ma:readOnly="true" ma:showField="LastPreview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TimeLookup" ma:index="59" nillable="true" ma:displayName="Last Previewed Date" ma:default="" ma:list="{9E343742-310B-4684-A24C-1D137CB4B230}" ma:internalName="LastPreviewTimeLookup" ma:readOnly="true" ma:showField="LastPreview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reviewVersionLookup" ma:index="60" nillable="true" ma:displayName="Last Previewed Version" ma:default="" ma:list="{9E343742-310B-4684-A24C-1D137CB4B230}" ma:internalName="LastPreviewVersionLookup" ma:readOnly="true" ma:showField="LastPreview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rrorLookup" ma:index="61" nillable="true" ma:displayName="Last Publish Attempt Error" ma:default="" ma:list="{9E343742-310B-4684-A24C-1D137CB4B230}" ma:internalName="LastPublishErrorLookup" ma:readOnly="true" ma:showField="LastPublishError"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ResultLookup" ma:index="62" nillable="true" ma:displayName="Last Publish Attempt Result" ma:default="" ma:list="{9E343742-310B-4684-A24C-1D137CB4B230}" ma:internalName="LastPublishResultLookup" ma:readOnly="true" ma:showField="LastPublishResult"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AttemptDateLookup" ma:index="63" nillable="true" ma:displayName="Last Publish Attempted On" ma:default="" ma:list="{9E343742-310B-4684-A24C-1D137CB4B230}" ma:internalName="LastPublishAttemptDateLookup" ma:readOnly="true" ma:showField="LastPublishAttemptDat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edByLookup" ma:index="64" nillable="true" ma:displayName="Last Published By" ma:default="" ma:list="{9E343742-310B-4684-A24C-1D137CB4B230}" ma:internalName="LastPublishedByLookup" ma:readOnly="true" ma:showField="LastPublishedBy"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TimeLookup" ma:index="65" nillable="true" ma:displayName="Last Published Date" ma:default="" ma:list="{9E343742-310B-4684-A24C-1D137CB4B230}" ma:internalName="LastPublishTimeLookup" ma:readOnly="true" ma:showField="LastPublishTi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LastPublishVersionLookup" ma:index="66" nillable="true" ma:displayName="Last Published Version" ma:default="" ma:list="{9E343742-310B-4684-A24C-1D137CB4B230}" ma:internalName="LastPublishVersionLookup" ma:readOnly="true" ma:showField="LastPublishVersion"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PLaunchHelpLinkType" ma:index="67" nillable="true" ma:displayName="Launch Help Link Type" ma:default="Template" ma:internalName="TPLaunchHelpLinkType">
      <xsd:simpleType>
        <xsd:restriction base="dms:Choice">
          <xsd:enumeration value="Template"/>
          <xsd:enumeration value="Training"/>
          <xsd:enumeration value="URL"/>
          <xsd:enumeration value="None"/>
        </xsd:restriction>
      </xsd:simpleType>
    </xsd:element>
    <xsd:element name="LegacyData" ma:index="68" nillable="true" ma:displayName="Legacy Data" ma:default="" ma:internalName="LegacyData" ma:readOnly="false">
      <xsd:simpleType>
        <xsd:restriction base="dms:Note"/>
      </xsd:simpleType>
    </xsd:element>
    <xsd:element name="TPLaunchHelpLink" ma:index="69" nillable="true" ma:displayName="Link to Launch Help Topic" ma:default="" ma:internalName="TPLaunchHelpLink">
      <xsd:simpleType>
        <xsd:restriction base="dms:Text"/>
      </xsd:simpleType>
    </xsd:element>
    <xsd:element name="LocComments" ma:index="70" nillable="true" ma:displayName="Loc Approval Comments" ma:default="" ma:internalName="LocComments" ma:readOnly="false">
      <xsd:simpleType>
        <xsd:restriction base="dms:Note"/>
      </xsd:simpleType>
    </xsd:element>
    <xsd:element name="LocLastLocAttemptVersionLookup" ma:index="71" nillable="true" ma:displayName="Loc Last Loc Attempt Version" ma:default="" ma:list="{7DD1DCEC-E449-43D3-891F-7DC62F62AD21}" ma:internalName="LocLastLocAttemptVersionLookup" ma:readOnly="false" ma:showField="LastLocAttemptVersion" ma:web="4873beb7-5857-4685-be1f-d57550cc96cc">
      <xsd:simpleType>
        <xsd:restriction base="dms:Lookup"/>
      </xsd:simpleType>
    </xsd:element>
    <xsd:element name="LocLastLocAttemptVersionTypeLookup" ma:index="72" nillable="true" ma:displayName="Loc Last Loc Attempt Version Type" ma:default="" ma:list="{7DD1DCEC-E449-43D3-891F-7DC62F62AD21}" ma:internalName="LocLastLocAttemptVersionTypeLookup" ma:readOnly="true" ma:showField="LastLocAttemptVersionType" ma:web="4873beb7-5857-4685-be1f-d57550cc96cc">
      <xsd:simpleType>
        <xsd:restriction base="dms:Lookup"/>
      </xsd:simpleType>
    </xsd:element>
    <xsd:element name="LocManualTestRequired" ma:index="73" nillable="true" ma:displayName="Loc Manual Test Required" ma:default="" ma:internalName="LocManualTestRequired" ma:readOnly="false">
      <xsd:simpleType>
        <xsd:restriction base="dms:Boolean"/>
      </xsd:simpleType>
    </xsd:element>
    <xsd:element name="LocMarketGroupTiers2" ma:index="74" nillable="true" ma:displayName="Loc Market Group Tiers" ma:internalName="LocMarketGroupTiers2" ma:readOnly="false">
      <xsd:simpleType>
        <xsd:restriction base="dms:Unknown"/>
      </xsd:simpleType>
    </xsd:element>
    <xsd:element name="LocNewPublishedVersionLookup" ma:index="75" nillable="true" ma:displayName="Loc New Published Version Lookup" ma:default="" ma:list="{7DD1DCEC-E449-43D3-891F-7DC62F62AD21}" ma:internalName="LocNewPublishedVersionLookup" ma:readOnly="true" ma:showField="NewPublishedVersion" ma:web="4873beb7-5857-4685-be1f-d57550cc96cc">
      <xsd:simpleType>
        <xsd:restriction base="dms:Lookup"/>
      </xsd:simpleType>
    </xsd:element>
    <xsd:element name="LocOverallHandbackStatusLookup" ma:index="76" nillable="true" ma:displayName="Loc Overall Handback Status" ma:default="" ma:list="{7DD1DCEC-E449-43D3-891F-7DC62F62AD21}" ma:internalName="LocOverallHandbackStatusLookup" ma:readOnly="true" ma:showField="OverallHandbackStatus" ma:web="4873beb7-5857-4685-be1f-d57550cc96cc">
      <xsd:simpleType>
        <xsd:restriction base="dms:Lookup"/>
      </xsd:simpleType>
    </xsd:element>
    <xsd:element name="LocOverallLocStatusLookup" ma:index="77" nillable="true" ma:displayName="Loc Overall Localize Status" ma:default="" ma:list="{7DD1DCEC-E449-43D3-891F-7DC62F62AD21}" ma:internalName="LocOverallLocStatusLookup" ma:readOnly="true" ma:showField="OverallLocStatus" ma:web="4873beb7-5857-4685-be1f-d57550cc96cc">
      <xsd:simpleType>
        <xsd:restriction base="dms:Lookup"/>
      </xsd:simpleType>
    </xsd:element>
    <xsd:element name="LocOverallPreviewStatusLookup" ma:index="78" nillable="true" ma:displayName="Loc Overall Preview Status" ma:default="" ma:list="{7DD1DCEC-E449-43D3-891F-7DC62F62AD21}" ma:internalName="LocOverallPreviewStatusLookup" ma:readOnly="true" ma:showField="OverallPreviewStatus" ma:web="4873beb7-5857-4685-be1f-d57550cc96cc">
      <xsd:simpleType>
        <xsd:restriction base="dms:Lookup"/>
      </xsd:simpleType>
    </xsd:element>
    <xsd:element name="LocOverallPublishStatusLookup" ma:index="79" nillable="true" ma:displayName="Loc Overall Publish Status" ma:default="" ma:list="{7DD1DCEC-E449-43D3-891F-7DC62F62AD21}" ma:internalName="LocOverallPublishStatusLookup" ma:readOnly="true" ma:showField="OverallPublishStatus" ma:web="4873beb7-5857-4685-be1f-d57550cc96cc">
      <xsd:simpleType>
        <xsd:restriction base="dms:Lookup"/>
      </xsd:simpleType>
    </xsd:element>
    <xsd:element name="IntlLocPriority" ma:index="80" nillable="true" ma:displayName="Loc Priority" ma:default="" ma:internalName="IntlLocPriority" ma:readOnly="false">
      <xsd:simpleType>
        <xsd:restriction base="dms:Unknown"/>
      </xsd:simpleType>
    </xsd:element>
    <xsd:element name="LocProcessedForHandoffsLookup" ma:index="81" nillable="true" ma:displayName="Loc Processed For Handoffs" ma:default="" ma:list="{7DD1DCEC-E449-43D3-891F-7DC62F62AD21}" ma:internalName="LocProcessedForHandoffsLookup" ma:readOnly="true" ma:showField="ProcessedForHandoffs" ma:web="4873beb7-5857-4685-be1f-d57550cc96cc">
      <xsd:simpleType>
        <xsd:restriction base="dms:Lookup"/>
      </xsd:simpleType>
    </xsd:element>
    <xsd:element name="LocProcessedForMarketsLookup" ma:index="82" nillable="true" ma:displayName="Loc Processed For Markets" ma:default="" ma:list="{7DD1DCEC-E449-43D3-891F-7DC62F62AD21}" ma:internalName="LocProcessedForMarketsLookup" ma:readOnly="true" ma:showField="ProcessedForMarkets" ma:web="4873beb7-5857-4685-be1f-d57550cc96cc">
      <xsd:simpleType>
        <xsd:restriction base="dms:Lookup"/>
      </xsd:simpleType>
    </xsd:element>
    <xsd:element name="LocPublishedDependentAssetsLookup" ma:index="83" nillable="true" ma:displayName="Loc Published Dependent Assets" ma:default="" ma:list="{7DD1DCEC-E449-43D3-891F-7DC62F62AD21}" ma:internalName="LocPublishedDependentAssetsLookup" ma:readOnly="true" ma:showField="PublishedDependentAssets" ma:web="4873beb7-5857-4685-be1f-d57550cc96cc">
      <xsd:simpleType>
        <xsd:restriction base="dms:Lookup"/>
      </xsd:simpleType>
    </xsd:element>
    <xsd:element name="LocPublishedLinkedAssetsLookup" ma:index="84" nillable="true" ma:displayName="Loc Published Linked Assets" ma:default="" ma:list="{7DD1DCEC-E449-43D3-891F-7DC62F62AD21}" ma:internalName="LocPublishedLinkedAssetsLookup" ma:readOnly="true" ma:showField="PublishedLinkedAssets" ma:web="4873beb7-5857-4685-be1f-d57550cc96cc">
      <xsd:simpleType>
        <xsd:restriction base="dms:Lookup"/>
      </xsd:simpleType>
    </xsd:element>
    <xsd:element name="LocRecommendedHandoff" ma:index="85" nillable="true" ma:displayName="Loc Recommended Handoff" ma:default="" ma:indexed="true" ma:internalName="LocRecommendedHandoff" ma:readOnly="false">
      <xsd:simpleType>
        <xsd:restriction base="dms:Text"/>
      </xsd:simpleType>
    </xsd:element>
    <xsd:element name="LocalizationTagsTaxHTField0" ma:index="87" nillable="true" ma:taxonomy="true" ma:internalName="LocalizationTagsTaxHTField0" ma:taxonomyFieldName="LocalizationTags" ma:displayName="Localization Tags" ma:readOnly="false" ma:default="" ma:fieldId="{00f02cb3-2c7c-424a-9c61-10e9b6878429}" ma:taxonomyMulti="true" ma:sspId="8f79753a-75d3-41f5-8ca3-40b843941b4f" ma:termSetId="5b7703a5-8e8b-4b58-8b31-1cea35331da3" ma:anchorId="00000000-0000-0000-0000-000000000000" ma:open="false" ma:isKeyword="false">
      <xsd:complexType>
        <xsd:sequence>
          <xsd:element ref="pc:Terms" minOccurs="0" maxOccurs="1"/>
        </xsd:sequence>
      </xsd:complexType>
    </xsd:element>
    <xsd:element name="MachineTranslated" ma:index="88" nillable="true" ma:displayName="Machine Translated" ma:default="" ma:internalName="MachineTranslated" ma:readOnly="false">
      <xsd:simpleType>
        <xsd:restriction base="dms:Boolean"/>
      </xsd:simpleType>
    </xsd:element>
    <xsd:element name="Manager" ma:index="89" nillable="true" ma:displayName="Manager" ma:hidden="true" ma:internalName="Manager" ma:readOnly="false">
      <xsd:simpleType>
        <xsd:restriction base="dms:Text"/>
      </xsd:simpleType>
    </xsd:element>
    <xsd:element name="Markets" ma:index="90" nillable="true" ma:displayName="Markets" ma:default="" ma:description="Leave blank to show in all markets" ma:list="{2FBD1B11-2ACE-4FDC-B5A3-635D4ADF6F1B}" ma:internalName="Markets" ma:readOnly="false" ma:showField="MarketName"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Milestone" ma:index="91" nillable="true" ma:displayName="Milestone" ma:default="" ma:internalName="Milestone" ma:readOnly="false">
      <xsd:simpleType>
        <xsd:restriction base="dms:Unknown"/>
      </xsd:simpleType>
    </xsd:element>
    <xsd:element name="TPNamespace" ma:index="94" nillable="true" ma:displayName="Namespace" ma:default="" ma:internalName="TPNamespace">
      <xsd:simpleType>
        <xsd:restriction base="dms:Text"/>
      </xsd:simpleType>
    </xsd:element>
    <xsd:element name="NumericId" ma:index="95" nillable="true" ma:displayName="Numeric ID" ma:default="" ma:indexed="true" ma:internalName="NumericId" ma:readOnly="false">
      <xsd:simpleType>
        <xsd:restriction base="dms:Number"/>
      </xsd:simpleType>
    </xsd:element>
    <xsd:element name="NumOfRatingsLookup" ma:index="96" nillable="true" ma:displayName="NumOfRatings" ma:default="" ma:list="{9E343742-310B-4684-A24C-1D137CB4B230}" ma:internalName="NumOfRatingsLookup" ma:readOnly="true" ma:showField="NumOfRating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OOCacheId" ma:index="97" nillable="true" ma:displayName="OOCacheId" ma:internalName="OOCacheId" ma:readOnly="false">
      <xsd:simpleType>
        <xsd:restriction base="dms:Text"/>
      </xsd:simpleType>
    </xsd:element>
    <xsd:element name="OpenTemplate" ma:index="98" nillable="true" ma:displayName="Open Template" ma:default="true" ma:internalName="OpenTemplate">
      <xsd:simpleType>
        <xsd:restriction base="dms:Boolean"/>
      </xsd:simpleType>
    </xsd:element>
    <xsd:element name="OriginAsset" ma:index="99" nillable="true" ma:displayName="Origin Asset" ma:default="" ma:internalName="OriginAsset" ma:readOnly="false">
      <xsd:simpleType>
        <xsd:restriction base="dms:Text"/>
      </xsd:simpleType>
    </xsd:element>
    <xsd:element name="OriginalRelease" ma:index="100" nillable="true" ma:displayName="Original Release" ma:default="15" ma:internalName="OriginalRelease" ma:readOnly="false">
      <xsd:simpleType>
        <xsd:restriction base="dms:Choice">
          <xsd:enumeration value="14"/>
          <xsd:enumeration value="15"/>
          <xsd:enumeration value="16"/>
        </xsd:restriction>
      </xsd:simpleType>
    </xsd:element>
    <xsd:element name="OriginalSourceMarket" ma:index="101" nillable="true" ma:displayName="Original Source Market Group" ma:default="" ma:internalName="OriginalSourceMarket" ma:readOnly="false">
      <xsd:simpleType>
        <xsd:restriction base="dms:Text"/>
      </xsd:simpleType>
    </xsd:element>
    <xsd:element name="OutputCachingOn" ma:index="102" nillable="true" ma:displayName="Output Caching" ma:default="true" ma:hidden="true" ma:internalName="OutputCachingOn" ma:readOnly="false">
      <xsd:simpleType>
        <xsd:restriction base="dms:Boolean"/>
      </xsd:simpleType>
    </xsd:element>
    <xsd:element name="ParentAssetId" ma:index="103" nillable="true" ma:displayName="Parent Asset Id" ma:default="" ma:internalName="ParentAssetId" ma:readOnly="false">
      <xsd:simpleType>
        <xsd:restriction base="dms:Text"/>
      </xsd:simpleType>
    </xsd:element>
    <xsd:element name="PlannedPubDate" ma:index="104" nillable="true" ma:displayName="Planned Publish Date" ma:default="" ma:indexed="true" ma:internalName="PlannedPubDate" ma:readOnly="false">
      <xsd:simpleType>
        <xsd:restriction base="dms:DateTime"/>
      </xsd:simpleType>
    </xsd:element>
    <xsd:element name="PolicheckWords" ma:index="105" nillable="true" ma:displayName="Policheck Words" ma:default="" ma:internalName="PolicheckWords" ma:readOnly="false">
      <xsd:simpleType>
        <xsd:restriction base="dms:Text"/>
      </xsd:simpleType>
    </xsd:element>
    <xsd:element name="BusinessGroup" ma:index="106" nillable="true" ma:displayName="Product Division Owner" ma:default="" ma:internalName="BusinessGroup" ma:readOnly="false">
      <xsd:simpleType>
        <xsd:restriction base="dms:Unknown"/>
      </xsd:simpleType>
    </xsd:element>
    <xsd:element name="UAProjectedTotalWords" ma:index="107" nillable="true" ma:displayName="Projected Word Count" ma:default="" ma:internalName="UAProjectedTotalWords" ma:readOnly="false">
      <xsd:simpleType>
        <xsd:restriction base="dms:Unknown"/>
      </xsd:simpleType>
    </xsd:element>
    <xsd:element name="Provider" ma:index="108" nillable="true" ma:displayName="Provider" ma:default="" ma:internalName="Provider" ma:readOnly="false">
      <xsd:simpleType>
        <xsd:restriction base="dms:Unknown"/>
      </xsd:simpleType>
    </xsd:element>
    <xsd:element name="Providers" ma:index="109" nillable="true" ma:displayName="Providers" ma:default="" ma:internalName="Providers">
      <xsd:simpleType>
        <xsd:restriction base="dms:Unknown"/>
      </xsd:simpleType>
    </xsd:element>
    <xsd:element name="PublishStatusLookup" ma:index="110" nillable="true" ma:displayName="Publish Status" ma:default="" ma:list="{9E343742-310B-4684-A24C-1D137CB4B230}" ma:internalName="PublishStatusLookup" ma:readOnly="false" ma:showField="PublishStatus"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PublishTargets" ma:index="111" nillable="true" ma:displayName="Publish Target" ma:default="OfficeOnlineVNext" ma:internalName="PublishTargets" ma:readOnly="false">
      <xsd:simpleType>
        <xsd:restriction base="dms:Unknown"/>
      </xsd:simpleType>
    </xsd:element>
    <xsd:element name="RecommendationsModifier" ma:index="112" nillable="true" ma:displayName="Recommendations Modifier" ma:default="" ma:internalName="RecommendationsModifier" ma:readOnly="false">
      <xsd:simpleType>
        <xsd:restriction base="dms:Number"/>
      </xsd:simpleType>
    </xsd:element>
    <xsd:element name="ArtSampleDocs" ma:index="113" nillable="true" ma:displayName="Sample Docs" ma:default="" ma:hidden="true" ma:internalName="ArtSampleDocs" ma:readOnly="false">
      <xsd:simpleType>
        <xsd:restriction base="dms:Text"/>
      </xsd:simpleType>
    </xsd:element>
    <xsd:element name="ScenarioTagsTaxHTField0" ma:index="115" nillable="true" ma:taxonomy="true" ma:internalName="ScenarioTagsTaxHTField0" ma:taxonomyFieldName="ScenarioTags" ma:displayName="Scenarios" ma:readOnly="false" ma:default="" ma:fieldId="{93aef74d-6c78-4815-8310-51477dceeccc}" ma:taxonomyMulti="true" ma:sspId="8f79753a-75d3-41f5-8ca3-40b843941b4f" ma:termSetId="4b7d5f16-e2f2-4fc0-bab3-6e8b931e57d6" ma:anchorId="00000000-0000-0000-0000-000000000000" ma:open="false" ma:isKeyword="false">
      <xsd:complexType>
        <xsd:sequence>
          <xsd:element ref="pc:Terms" minOccurs="0" maxOccurs="1"/>
        </xsd:sequence>
      </xsd:complexType>
    </xsd:element>
    <xsd:element name="ShowIn" ma:index="117" nillable="true" ma:displayName="Show In" ma:default="Show everywhere" ma:internalName="ShowIn" ma:readOnly="false">
      <xsd:simpleType>
        <xsd:restriction base="dms:Choice">
          <xsd:enumeration value="Hide on web"/>
          <xsd:enumeration value="On Web no search"/>
          <xsd:enumeration value="Show everywhere"/>
          <xsd:enumeration value="Special use only"/>
        </xsd:restriction>
      </xsd:simpleType>
    </xsd:element>
    <xsd:element name="SourceTitle" ma:index="118" nillable="true" ma:displayName="Source Title" ma:default="" ma:indexed="true" ma:internalName="SourceTitle" ma:readOnly="false">
      <xsd:simpleType>
        <xsd:restriction base="dms:Text"/>
      </xsd:simpleType>
    </xsd:element>
    <xsd:element name="CSXSubmissionDate" ma:index="119" nillable="true" ma:displayName="Submission Date" ma:default="" ma:internalName="CSXSubmissionDate" ma:readOnly="false">
      <xsd:simpleType>
        <xsd:restriction base="dms:DateTime"/>
      </xsd:simpleType>
    </xsd:element>
    <xsd:element name="SubmitterId" ma:index="120" nillable="true" ma:displayName="Submitter ID" ma:default="" ma:internalName="SubmitterId" ma:readOnly="false">
      <xsd:simpleType>
        <xsd:restriction base="dms:Text"/>
      </xsd:simpleType>
    </xsd:element>
    <xsd:element name="TaxCatchAll" ma:index="121" nillable="true" ma:displayName="Taxonomy Catch All Column" ma:hidden="true" ma:list="{530f955b-6704-4601-bd83-f81d87f1e440}" ma:internalName="TaxCatchAll" ma:showField="CatchAllData"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axCatchAllLabel" ma:index="122" nillable="true" ma:displayName="Taxonomy Catch All Column1" ma:hidden="true" ma:list="{530f955b-6704-4601-bd83-f81d87f1e440}" ma:internalName="TaxCatchAllLabel" ma:readOnly="true" ma:showField="CatchAllDataLabel" ma:web="4873beb7-5857-4685-be1f-d57550cc96cc">
      <xsd:complexType>
        <xsd:complexContent>
          <xsd:extension base="dms:MultiChoiceLookup">
            <xsd:sequence>
              <xsd:element name="Value" type="dms:Lookup" maxOccurs="unbounded" minOccurs="0" nillable="true"/>
            </xsd:sequence>
          </xsd:extension>
        </xsd:complexContent>
      </xsd:complexType>
    </xsd:element>
    <xsd:element name="TemplateStatus" ma:index="123" nillable="true" ma:displayName="Template Status" ma:default="" ma:internalName="TemplateStatus">
      <xsd:simpleType>
        <xsd:restriction base="dms:Unknown"/>
      </xsd:simpleType>
    </xsd:element>
    <xsd:element name="TemplateTemplateType" ma:index="124" nillable="true" ma:displayName="Template Type" ma:default="" ma:internalName="TemplateTemplateType">
      <xsd:simpleType>
        <xsd:restriction base="dms:Unknown"/>
      </xsd:simpleType>
    </xsd:element>
    <xsd:element name="ThumbnailAssetId" ma:index="125" nillable="true" ma:displayName="Thumbnail Image Asset" ma:default="" ma:internalName="ThumbnailAssetId" ma:readOnly="false">
      <xsd:simpleType>
        <xsd:restriction base="dms:Text"/>
      </xsd:simpleType>
    </xsd:element>
    <xsd:element name="TimesCloned" ma:index="126" nillable="true" ma:displayName="Times Cloned" ma:default="" ma:internalName="TimesCloned" ma:readOnly="false">
      <xsd:simpleType>
        <xsd:restriction base="dms:Number"/>
      </xsd:simpleType>
    </xsd:element>
    <xsd:element name="TrustLevel" ma:index="128" nillable="true" ma:displayName="Trust Level" ma:default="1 Microsoft Managed Content" ma:internalName="TrustLevel" ma:readOnly="false">
      <xsd:simpleType>
        <xsd:restriction base="dms:Unknown"/>
      </xsd:simpleType>
    </xsd:element>
    <xsd:element name="UALocComments" ma:index="129" nillable="true" ma:displayName="UA Loc Comments" ma:default="" ma:internalName="UALocComments" ma:readOnly="false">
      <xsd:simpleType>
        <xsd:restriction base="dms:Note"/>
      </xsd:simpleType>
    </xsd:element>
    <xsd:element name="UALocRecommendation" ma:index="130" nillable="true" ma:displayName="UA Loc Recommendation" ma:default="Localize" ma:internalName="UALocRecommendation" ma:readOnly="false">
      <xsd:simpleType>
        <xsd:restriction base="dms:Choice">
          <xsd:enumeration value="Localize"/>
          <xsd:enumeration value="Never Localize"/>
          <xsd:enumeration value="Priority Localize"/>
        </xsd:restriction>
      </xsd:simpleType>
    </xsd:element>
    <xsd:element name="UANotes" ma:index="131" nillable="true" ma:displayName="UA Notes" ma:default="" ma:internalName="UANotes" ma:readOnly="false">
      <xsd:simpleType>
        <xsd:restriction base="dms:Note"/>
      </xsd:simpleType>
    </xsd:element>
    <xsd:element name="TPAppVersion" ma:index="132" nillable="true" ma:displayName="Version" ma:default="" ma:internalName="TPAppVersion">
      <xsd:simpleType>
        <xsd:restriction base="dms:Text"/>
      </xsd:simpleType>
    </xsd:element>
    <xsd:element name="VoteCount" ma:index="133" nillable="true" ma:displayName="Vote Count" ma:default="" ma:internalName="VoteCount"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2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35EBD83-7879-4A76-AACC-12F508783482}">
  <ds:schemaRefs>
    <ds:schemaRef ds:uri="http://purl.org/dc/terms/"/>
    <ds:schemaRef ds:uri="4873beb7-5857-4685-be1f-d57550cc96cc"/>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11A5712-2CEB-4844-B635-5EED582392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73beb7-5857-4685-be1f-d57550cc96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7C8123-92DA-43CB-B0E3-9E20E1E393C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PROJECT PARAMETERS</vt:lpstr>
      <vt:lpstr>PROJECT DETAILS</vt:lpstr>
      <vt:lpstr>PROJECT TOTALS</vt:lpstr>
      <vt:lpstr>'PROJECT DETAILS'!Print_Titles</vt:lpstr>
      <vt:lpstr>'PROJECT TOTALS'!Print_Titles</vt:lpstr>
      <vt:lpstr>ProjectType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2013-07-26T20:12:36Z</dcterms:created>
  <dcterms:modified xsi:type="dcterms:W3CDTF">2017-05-17T08:33:30Z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ternalTags">
    <vt:lpwstr/>
  </property>
  <property fmtid="{D5CDD505-2E9C-101B-9397-08002B2CF9AE}" pid="3" name="ContentTypeId">
    <vt:lpwstr>0x0101006EDDDB5EE6D98C44930B742096920B300400F5B6D36B3EF94B4E9A635CDF2A18F5B8</vt:lpwstr>
  </property>
  <property fmtid="{D5CDD505-2E9C-101B-9397-08002B2CF9AE}" pid="4" name="FeatureTags">
    <vt:lpwstr/>
  </property>
  <property fmtid="{D5CDD505-2E9C-101B-9397-08002B2CF9AE}" pid="5" name="LocalizationTags">
    <vt:lpwstr/>
  </property>
  <property fmtid="{D5CDD505-2E9C-101B-9397-08002B2CF9AE}" pid="6" name="ScenarioTags">
    <vt:lpwstr/>
  </property>
  <property fmtid="{D5CDD505-2E9C-101B-9397-08002B2CF9AE}" pid="7" name="CampaignTags">
    <vt:lpwstr/>
  </property>
</Properties>
</file>